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งานเทศบาล ต.เขาพนม by.ณัฐิเดช\ปีงบประมาณ 2568\จ่ายขาดเงินสะสม 2568\02 โครงการปรับปรุงอาคารศูนย์พัฒนาเด็กเล็ก\BOQ\"/>
    </mc:Choice>
  </mc:AlternateContent>
  <xr:revisionPtr revIDLastSave="0" documentId="13_ncr:1_{FDD0AC67-99D1-4DC6-8F5D-EA85636E93E0}" xr6:coauthVersionLast="36" xr6:coauthVersionMax="47" xr10:uidLastSave="{00000000-0000-0000-0000-000000000000}"/>
  <bookViews>
    <workbookView xWindow="-120" yWindow="-120" windowWidth="29040" windowHeight="15840" activeTab="3" xr2:uid="{9D6BC418-1E40-4ABA-967E-115FDD50A8F2}"/>
  </bookViews>
  <sheets>
    <sheet name="ปร.5" sheetId="3" r:id="rId1"/>
    <sheet name="ปร.4" sheetId="6" r:id="rId2"/>
    <sheet name="ปร.4 ถอดปริมาณ" sheetId="2" r:id="rId3"/>
    <sheet name="ถอดปริมาณ 01" sheetId="4" r:id="rId4"/>
    <sheet name="ถอดปริมาณ" sheetId="1" r:id="rId5"/>
  </sheets>
  <definedNames>
    <definedName name="_xlnm.Print_Area" localSheetId="0">ปร.5!$A$1:$G$39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3" l="1"/>
  <c r="J11" i="6"/>
  <c r="J58" i="6"/>
  <c r="C28" i="4"/>
  <c r="D43" i="6" s="1"/>
  <c r="I43" i="6" s="1"/>
  <c r="G57" i="6"/>
  <c r="J57" i="6" s="1"/>
  <c r="A57" i="6"/>
  <c r="C56" i="6"/>
  <c r="C11" i="6" s="1"/>
  <c r="A56" i="6"/>
  <c r="E48" i="6"/>
  <c r="D48" i="6"/>
  <c r="G48" i="6" s="1"/>
  <c r="C48" i="6"/>
  <c r="A48" i="6"/>
  <c r="E47" i="6"/>
  <c r="D47" i="6"/>
  <c r="G47" i="6" s="1"/>
  <c r="C47" i="6"/>
  <c r="B47" i="6"/>
  <c r="E46" i="6"/>
  <c r="D46" i="6"/>
  <c r="I46" i="6" s="1"/>
  <c r="C46" i="6"/>
  <c r="B46" i="6"/>
  <c r="E45" i="6"/>
  <c r="D45" i="6"/>
  <c r="I45" i="6" s="1"/>
  <c r="C45" i="6"/>
  <c r="B45" i="6"/>
  <c r="C44" i="6"/>
  <c r="A44" i="6"/>
  <c r="E43" i="6"/>
  <c r="C43" i="6"/>
  <c r="E42" i="6"/>
  <c r="D42" i="6"/>
  <c r="I42" i="6" s="1"/>
  <c r="C42" i="6"/>
  <c r="A42" i="6"/>
  <c r="I41" i="6"/>
  <c r="G41" i="6"/>
  <c r="E40" i="6"/>
  <c r="D40" i="6"/>
  <c r="I40" i="6" s="1"/>
  <c r="C40" i="6"/>
  <c r="A40" i="6"/>
  <c r="C39" i="6"/>
  <c r="C10" i="6" s="1"/>
  <c r="A39" i="6"/>
  <c r="E32" i="6"/>
  <c r="D32" i="6"/>
  <c r="C32" i="6"/>
  <c r="A32" i="6"/>
  <c r="E31" i="6"/>
  <c r="D31" i="6"/>
  <c r="I31" i="6" s="1"/>
  <c r="C31" i="6"/>
  <c r="B31" i="6"/>
  <c r="E30" i="6"/>
  <c r="D30" i="6"/>
  <c r="I30" i="6" s="1"/>
  <c r="C30" i="6"/>
  <c r="B30" i="6"/>
  <c r="E29" i="6"/>
  <c r="D29" i="6"/>
  <c r="I29" i="6" s="1"/>
  <c r="C29" i="6"/>
  <c r="B29" i="6"/>
  <c r="C28" i="6"/>
  <c r="A28" i="6"/>
  <c r="E27" i="6"/>
  <c r="D27" i="6"/>
  <c r="I32" i="6" s="1"/>
  <c r="C27" i="6"/>
  <c r="A27" i="6"/>
  <c r="E26" i="6"/>
  <c r="D26" i="6"/>
  <c r="I26" i="6" s="1"/>
  <c r="C26" i="6"/>
  <c r="A26" i="6"/>
  <c r="E25" i="6"/>
  <c r="D25" i="6"/>
  <c r="I25" i="6" s="1"/>
  <c r="C25" i="6"/>
  <c r="A25" i="6"/>
  <c r="C24" i="6"/>
  <c r="C9" i="6" s="1"/>
  <c r="A24" i="6"/>
  <c r="J41" i="6" l="1"/>
  <c r="G43" i="6"/>
  <c r="J43" i="6" s="1"/>
  <c r="I47" i="6"/>
  <c r="J47" i="6" s="1"/>
  <c r="G46" i="6"/>
  <c r="J46" i="6" s="1"/>
  <c r="G25" i="6"/>
  <c r="J25" i="6" s="1"/>
  <c r="G31" i="6"/>
  <c r="J31" i="6" s="1"/>
  <c r="G40" i="6"/>
  <c r="J40" i="6" s="1"/>
  <c r="I48" i="6"/>
  <c r="J48" i="6" s="1"/>
  <c r="G27" i="6"/>
  <c r="G30" i="6"/>
  <c r="J30" i="6" s="1"/>
  <c r="G45" i="6"/>
  <c r="J45" i="6" s="1"/>
  <c r="G26" i="6"/>
  <c r="J26" i="6" s="1"/>
  <c r="I27" i="6"/>
  <c r="G29" i="6"/>
  <c r="J29" i="6" s="1"/>
  <c r="G42" i="6"/>
  <c r="J42" i="6" s="1"/>
  <c r="J49" i="6" l="1"/>
  <c r="J10" i="6" s="1"/>
  <c r="J27" i="6"/>
  <c r="J32" i="6"/>
  <c r="J33" i="6" l="1"/>
  <c r="J9" i="6" s="1"/>
  <c r="J17" i="6" s="1"/>
  <c r="C11" i="3" s="1"/>
  <c r="I100" i="2" l="1"/>
  <c r="G100" i="2"/>
  <c r="F98" i="2"/>
  <c r="F93" i="2"/>
  <c r="J81" i="2"/>
  <c r="F81" i="2"/>
  <c r="F77" i="2"/>
  <c r="E63" i="2"/>
  <c r="D63" i="2"/>
  <c r="I63" i="2" s="1"/>
  <c r="C63" i="2"/>
  <c r="H28" i="4"/>
  <c r="G28" i="4"/>
  <c r="C62" i="2"/>
  <c r="I61" i="2"/>
  <c r="G61" i="2"/>
  <c r="H117" i="2"/>
  <c r="C86" i="2"/>
  <c r="E117" i="2"/>
  <c r="A116" i="2"/>
  <c r="C117" i="2"/>
  <c r="A117" i="2"/>
  <c r="C116" i="2"/>
  <c r="C115" i="2"/>
  <c r="C14" i="2" s="1"/>
  <c r="A115" i="2"/>
  <c r="C99" i="2"/>
  <c r="B99" i="2"/>
  <c r="C98" i="2"/>
  <c r="B98" i="2"/>
  <c r="C97" i="2"/>
  <c r="B97" i="2"/>
  <c r="C96" i="2"/>
  <c r="A96" i="2"/>
  <c r="C95" i="2"/>
  <c r="B95" i="2"/>
  <c r="C93" i="2"/>
  <c r="B93" i="2"/>
  <c r="C90" i="2"/>
  <c r="B90" i="2"/>
  <c r="C89" i="2"/>
  <c r="A89" i="2"/>
  <c r="C88" i="2"/>
  <c r="B88" i="2"/>
  <c r="C87" i="2"/>
  <c r="B87" i="2"/>
  <c r="B86" i="2"/>
  <c r="E84" i="2"/>
  <c r="C84" i="2"/>
  <c r="B84" i="2"/>
  <c r="C83" i="2"/>
  <c r="B83" i="2"/>
  <c r="C82" i="2"/>
  <c r="A82" i="2"/>
  <c r="E80" i="2"/>
  <c r="C80" i="2"/>
  <c r="B80" i="2"/>
  <c r="C79" i="2"/>
  <c r="B79" i="2"/>
  <c r="C78" i="2"/>
  <c r="B78" i="2"/>
  <c r="C77" i="2"/>
  <c r="B77" i="2"/>
  <c r="C76" i="2"/>
  <c r="C75" i="2"/>
  <c r="A75" i="2"/>
  <c r="C74" i="2"/>
  <c r="C13" i="2" s="1"/>
  <c r="A74" i="2"/>
  <c r="C69" i="2"/>
  <c r="A69" i="2"/>
  <c r="C68" i="2"/>
  <c r="B68" i="2"/>
  <c r="C67" i="2"/>
  <c r="B67" i="2"/>
  <c r="C66" i="2"/>
  <c r="B66" i="2"/>
  <c r="C65" i="2"/>
  <c r="A65" i="2"/>
  <c r="A62" i="2"/>
  <c r="C60" i="2"/>
  <c r="A60" i="2"/>
  <c r="C59" i="2"/>
  <c r="C12" i="2" s="1"/>
  <c r="A59" i="2"/>
  <c r="C37" i="2"/>
  <c r="A37" i="2"/>
  <c r="E33" i="2"/>
  <c r="C33" i="2"/>
  <c r="B33" i="2"/>
  <c r="C32" i="2"/>
  <c r="B32" i="2"/>
  <c r="E31" i="2"/>
  <c r="C31" i="2"/>
  <c r="B31" i="2"/>
  <c r="C30" i="2"/>
  <c r="A30" i="2"/>
  <c r="E29" i="2"/>
  <c r="C29" i="2"/>
  <c r="A29" i="2"/>
  <c r="E28" i="2"/>
  <c r="C28" i="2"/>
  <c r="A28" i="2"/>
  <c r="E27" i="2"/>
  <c r="C27" i="2"/>
  <c r="A27" i="2"/>
  <c r="C26" i="2"/>
  <c r="C11" i="2" s="1"/>
  <c r="A26" i="2"/>
  <c r="C138" i="4"/>
  <c r="G138" i="4" s="1"/>
  <c r="G139" i="4" s="1"/>
  <c r="D117" i="2" s="1"/>
  <c r="H137" i="4"/>
  <c r="E116" i="2" s="1"/>
  <c r="C136" i="4"/>
  <c r="G136" i="4" s="1"/>
  <c r="G137" i="4" s="1"/>
  <c r="D116" i="2" s="1"/>
  <c r="I116" i="2" s="1"/>
  <c r="G133" i="4"/>
  <c r="G134" i="4" s="1"/>
  <c r="D99" i="2" s="1"/>
  <c r="I99" i="2" s="1"/>
  <c r="H134" i="4"/>
  <c r="E99" i="2" s="1"/>
  <c r="H132" i="4"/>
  <c r="E98" i="2" s="1"/>
  <c r="H116" i="4"/>
  <c r="E97" i="2" s="1"/>
  <c r="C127" i="4"/>
  <c r="G127" i="4" s="1"/>
  <c r="C131" i="4"/>
  <c r="G131" i="4" s="1"/>
  <c r="C129" i="4"/>
  <c r="G129" i="4" s="1"/>
  <c r="G126" i="4"/>
  <c r="G125" i="4"/>
  <c r="G124" i="4"/>
  <c r="G123" i="4"/>
  <c r="G122" i="4"/>
  <c r="G121" i="4"/>
  <c r="G120" i="4"/>
  <c r="C115" i="4"/>
  <c r="G115" i="4" s="1"/>
  <c r="C113" i="4"/>
  <c r="G113" i="4" s="1"/>
  <c r="G105" i="4"/>
  <c r="G106" i="4"/>
  <c r="G107" i="4"/>
  <c r="G108" i="4"/>
  <c r="G109" i="4"/>
  <c r="G110" i="4"/>
  <c r="G104" i="4"/>
  <c r="C111" i="4"/>
  <c r="G111" i="4" s="1"/>
  <c r="J100" i="2" l="1"/>
  <c r="G63" i="2"/>
  <c r="J63" i="2" s="1"/>
  <c r="G132" i="4"/>
  <c r="D98" i="2" s="1"/>
  <c r="I98" i="2" s="1"/>
  <c r="G116" i="4"/>
  <c r="D97" i="2" s="1"/>
  <c r="I97" i="2" s="1"/>
  <c r="J61" i="2"/>
  <c r="G99" i="2"/>
  <c r="J99" i="2" s="1"/>
  <c r="I117" i="2"/>
  <c r="G117" i="2"/>
  <c r="G118" i="2" s="1"/>
  <c r="I118" i="2" s="1"/>
  <c r="J118" i="2" s="1"/>
  <c r="G116" i="2"/>
  <c r="J116" i="2" s="1"/>
  <c r="H53" i="4"/>
  <c r="C94" i="4"/>
  <c r="H95" i="4"/>
  <c r="C80" i="4"/>
  <c r="G80" i="4" s="1"/>
  <c r="G79" i="4"/>
  <c r="H88" i="4"/>
  <c r="E88" i="2" s="1"/>
  <c r="G88" i="4"/>
  <c r="D88" i="2" s="1"/>
  <c r="I88" i="2" s="1"/>
  <c r="H86" i="4"/>
  <c r="H87" i="4" s="1"/>
  <c r="E87" i="2" s="1"/>
  <c r="G86" i="4"/>
  <c r="G87" i="4" s="1"/>
  <c r="D87" i="2" s="1"/>
  <c r="I87" i="2" s="1"/>
  <c r="H99" i="4"/>
  <c r="E95" i="2" s="1"/>
  <c r="G98" i="4"/>
  <c r="G99" i="4" s="1"/>
  <c r="D95" i="2" s="1"/>
  <c r="I95" i="2" s="1"/>
  <c r="C76" i="4"/>
  <c r="G98" i="2" l="1"/>
  <c r="J98" i="2" s="1"/>
  <c r="G97" i="2"/>
  <c r="J97" i="2" s="1"/>
  <c r="E90" i="2"/>
  <c r="E93" i="2"/>
  <c r="G88" i="2"/>
  <c r="J88" i="2" s="1"/>
  <c r="G87" i="2"/>
  <c r="J87" i="2" s="1"/>
  <c r="G95" i="2"/>
  <c r="J95" i="2" s="1"/>
  <c r="J117" i="2"/>
  <c r="J122" i="2" s="1"/>
  <c r="G93" i="4"/>
  <c r="G94" i="4"/>
  <c r="H85" i="4"/>
  <c r="E86" i="2" s="1"/>
  <c r="G76" i="4"/>
  <c r="G84" i="4"/>
  <c r="G85" i="4" s="1"/>
  <c r="D86" i="2" s="1"/>
  <c r="H43" i="4"/>
  <c r="H44" i="4" s="1"/>
  <c r="E68" i="2" s="1"/>
  <c r="H81" i="4"/>
  <c r="E83" i="2" s="1"/>
  <c r="C77" i="4"/>
  <c r="G77" i="4" s="1"/>
  <c r="C72" i="4"/>
  <c r="G72" i="4" s="1"/>
  <c r="C75" i="4"/>
  <c r="G75" i="4" s="1"/>
  <c r="C73" i="4"/>
  <c r="G73" i="4" s="1"/>
  <c r="C74" i="4"/>
  <c r="G74" i="4" s="1"/>
  <c r="C71" i="4"/>
  <c r="G71" i="4" s="1"/>
  <c r="C70" i="4"/>
  <c r="G70" i="4" s="1"/>
  <c r="C69" i="4"/>
  <c r="G69" i="4" s="1"/>
  <c r="C68" i="4"/>
  <c r="G68" i="4" s="1"/>
  <c r="C66" i="4"/>
  <c r="H62" i="4"/>
  <c r="H59" i="4"/>
  <c r="G58" i="4"/>
  <c r="G59" i="4" s="1"/>
  <c r="H56" i="4"/>
  <c r="E79" i="2" s="1"/>
  <c r="E55" i="4"/>
  <c r="G55" i="4" s="1"/>
  <c r="G56" i="4" s="1"/>
  <c r="D79" i="2" s="1"/>
  <c r="H54" i="4"/>
  <c r="E78" i="2" s="1"/>
  <c r="H42" i="4"/>
  <c r="E67" i="2" s="1"/>
  <c r="C41" i="4"/>
  <c r="G41" i="4" s="1"/>
  <c r="C40" i="4"/>
  <c r="G40" i="4" s="1"/>
  <c r="C39" i="4"/>
  <c r="G39" i="4" s="1"/>
  <c r="G38" i="4"/>
  <c r="H36" i="4"/>
  <c r="E66" i="2" s="1"/>
  <c r="C35" i="4"/>
  <c r="G35" i="4" s="1"/>
  <c r="C34" i="4"/>
  <c r="G34" i="4" s="1"/>
  <c r="C33" i="4"/>
  <c r="G33" i="4" s="1"/>
  <c r="C32" i="4"/>
  <c r="G32" i="4" s="1"/>
  <c r="H45" i="4"/>
  <c r="H46" i="4" s="1"/>
  <c r="E69" i="2" s="1"/>
  <c r="G45" i="4"/>
  <c r="G46" i="4" s="1"/>
  <c r="D69" i="2" s="1"/>
  <c r="G19" i="4"/>
  <c r="G20" i="4" s="1"/>
  <c r="D33" i="2" s="1"/>
  <c r="H19" i="4"/>
  <c r="H26" i="4"/>
  <c r="H27" i="4" s="1"/>
  <c r="E62" i="2" s="1"/>
  <c r="H24" i="4"/>
  <c r="H25" i="4" s="1"/>
  <c r="E60" i="2" s="1"/>
  <c r="C21" i="4"/>
  <c r="G21" i="4" s="1"/>
  <c r="G22" i="4" s="1"/>
  <c r="D37" i="2" s="1"/>
  <c r="G17" i="4"/>
  <c r="G18" i="4" s="1"/>
  <c r="D32" i="2" s="1"/>
  <c r="H17" i="4"/>
  <c r="E32" i="2" s="1"/>
  <c r="C53" i="4"/>
  <c r="G53" i="4" s="1"/>
  <c r="G54" i="4" s="1"/>
  <c r="D78" i="2" s="1"/>
  <c r="G51" i="4"/>
  <c r="G52" i="4" s="1"/>
  <c r="D77" i="2" s="1"/>
  <c r="H51" i="4"/>
  <c r="H52" i="4" s="1"/>
  <c r="E77" i="2" s="1"/>
  <c r="H49" i="4"/>
  <c r="H50" i="4" s="1"/>
  <c r="E76" i="2" s="1"/>
  <c r="G49" i="4"/>
  <c r="G50" i="4" s="1"/>
  <c r="D76" i="2" s="1"/>
  <c r="H15" i="4"/>
  <c r="G15" i="4"/>
  <c r="G16" i="4" s="1"/>
  <c r="D31" i="2" s="1"/>
  <c r="H21" i="4"/>
  <c r="H22" i="4" s="1"/>
  <c r="E37" i="2" s="1"/>
  <c r="H12" i="4"/>
  <c r="G12" i="4"/>
  <c r="G13" i="4" s="1"/>
  <c r="H10" i="4"/>
  <c r="H5" i="4"/>
  <c r="H6" i="4"/>
  <c r="H7" i="4"/>
  <c r="H4" i="4"/>
  <c r="G10" i="4"/>
  <c r="G11" i="4" s="1"/>
  <c r="D28" i="2" s="1"/>
  <c r="C7" i="4"/>
  <c r="G7" i="4" s="1"/>
  <c r="C5" i="4"/>
  <c r="G5" i="4" s="1"/>
  <c r="C4" i="4"/>
  <c r="G4" i="4" s="1"/>
  <c r="C6" i="4"/>
  <c r="G6" i="4" s="1"/>
  <c r="J14" i="2" l="1"/>
  <c r="I78" i="2"/>
  <c r="G78" i="2"/>
  <c r="G79" i="2"/>
  <c r="I79" i="2"/>
  <c r="I76" i="2"/>
  <c r="G76" i="2"/>
  <c r="G69" i="2"/>
  <c r="I69" i="2"/>
  <c r="I86" i="2"/>
  <c r="G86" i="2"/>
  <c r="G26" i="4"/>
  <c r="G27" i="4" s="1"/>
  <c r="D62" i="2" s="1"/>
  <c r="D29" i="2"/>
  <c r="G77" i="2"/>
  <c r="I77" i="2"/>
  <c r="I33" i="2"/>
  <c r="G33" i="2"/>
  <c r="G95" i="4"/>
  <c r="D90" i="2" s="1"/>
  <c r="I28" i="2"/>
  <c r="G28" i="2"/>
  <c r="G31" i="2"/>
  <c r="I31" i="2"/>
  <c r="J31" i="2" s="1"/>
  <c r="G32" i="2"/>
  <c r="I32" i="2"/>
  <c r="C67" i="4"/>
  <c r="G67" i="4" s="1"/>
  <c r="C96" i="4"/>
  <c r="G61" i="4"/>
  <c r="G62" i="4" s="1"/>
  <c r="G60" i="4"/>
  <c r="D80" i="2" s="1"/>
  <c r="G66" i="4"/>
  <c r="C43" i="4"/>
  <c r="G43" i="4" s="1"/>
  <c r="G44" i="4" s="1"/>
  <c r="D68" i="2" s="1"/>
  <c r="G36" i="4"/>
  <c r="D66" i="2" s="1"/>
  <c r="G42" i="4"/>
  <c r="D67" i="2" s="1"/>
  <c r="G8" i="4"/>
  <c r="J33" i="2" l="1"/>
  <c r="J79" i="2"/>
  <c r="J28" i="2"/>
  <c r="G62" i="2"/>
  <c r="I62" i="2"/>
  <c r="J69" i="2"/>
  <c r="I67" i="2"/>
  <c r="G67" i="2"/>
  <c r="I90" i="2"/>
  <c r="G90" i="2"/>
  <c r="I66" i="2"/>
  <c r="G66" i="2"/>
  <c r="J32" i="2"/>
  <c r="J77" i="2"/>
  <c r="J76" i="2"/>
  <c r="C24" i="4"/>
  <c r="G24" i="4" s="1"/>
  <c r="G25" i="4" s="1"/>
  <c r="D60" i="2" s="1"/>
  <c r="D27" i="2"/>
  <c r="G29" i="2"/>
  <c r="I37" i="2"/>
  <c r="I29" i="2"/>
  <c r="I68" i="2"/>
  <c r="G68" i="2"/>
  <c r="I80" i="2"/>
  <c r="G80" i="2"/>
  <c r="J86" i="2"/>
  <c r="J78" i="2"/>
  <c r="C82" i="4"/>
  <c r="G82" i="4" s="1"/>
  <c r="G83" i="4" s="1"/>
  <c r="D84" i="2" s="1"/>
  <c r="G81" i="4"/>
  <c r="D83" i="2" s="1"/>
  <c r="G96" i="4"/>
  <c r="G97" i="4" s="1"/>
  <c r="D93" i="2" s="1"/>
  <c r="R5" i="1"/>
  <c r="S5" i="1"/>
  <c r="C4" i="1"/>
  <c r="G4" i="1" s="1"/>
  <c r="G6" i="1" s="1"/>
  <c r="H4" i="1"/>
  <c r="C5" i="1"/>
  <c r="G5" i="1"/>
  <c r="H5" i="1"/>
  <c r="C8" i="1"/>
  <c r="G8" i="1" s="1"/>
  <c r="G10" i="1" s="1"/>
  <c r="H8" i="1"/>
  <c r="C9" i="1"/>
  <c r="G9" i="1" s="1"/>
  <c r="H9" i="1"/>
  <c r="C12" i="1"/>
  <c r="G12" i="1"/>
  <c r="G14" i="1" s="1"/>
  <c r="H12" i="1"/>
  <c r="C13" i="1"/>
  <c r="G13" i="1" s="1"/>
  <c r="H13" i="1"/>
  <c r="C16" i="1"/>
  <c r="G16" i="1" s="1"/>
  <c r="G20" i="1" s="1"/>
  <c r="H16" i="1"/>
  <c r="C17" i="1"/>
  <c r="G17" i="1"/>
  <c r="H17" i="1"/>
  <c r="C18" i="1"/>
  <c r="G18" i="1" s="1"/>
  <c r="H18" i="1"/>
  <c r="C19" i="1"/>
  <c r="G19" i="1"/>
  <c r="H19" i="1"/>
  <c r="C22" i="1"/>
  <c r="G22" i="1" s="1"/>
  <c r="G26" i="1" s="1"/>
  <c r="H22" i="1"/>
  <c r="C23" i="1"/>
  <c r="G23" i="1" s="1"/>
  <c r="H23" i="1"/>
  <c r="C24" i="1"/>
  <c r="G24" i="1"/>
  <c r="H24" i="1"/>
  <c r="C25" i="1"/>
  <c r="G25" i="1"/>
  <c r="H25" i="1"/>
  <c r="H26" i="1"/>
  <c r="C29" i="1"/>
  <c r="G29" i="1" s="1"/>
  <c r="G32" i="1" s="1"/>
  <c r="G33" i="1" s="1"/>
  <c r="H29" i="1"/>
  <c r="C30" i="1"/>
  <c r="G30" i="1"/>
  <c r="H30" i="1"/>
  <c r="C31" i="1"/>
  <c r="G31" i="1" s="1"/>
  <c r="H31" i="1"/>
  <c r="H32" i="1"/>
  <c r="C35" i="1"/>
  <c r="G35" i="1" s="1"/>
  <c r="H35" i="1"/>
  <c r="C36" i="1"/>
  <c r="G36" i="1"/>
  <c r="H36" i="1"/>
  <c r="C37" i="1"/>
  <c r="G37" i="1" s="1"/>
  <c r="H37" i="1"/>
  <c r="H38" i="1"/>
  <c r="C41" i="1"/>
  <c r="G41" i="1"/>
  <c r="G42" i="1" s="1"/>
  <c r="H41" i="1"/>
  <c r="H42" i="1"/>
  <c r="G47" i="1"/>
  <c r="G48" i="1" s="1"/>
  <c r="G49" i="1" s="1"/>
  <c r="G50" i="1" s="1"/>
  <c r="H47" i="1"/>
  <c r="H48" i="1" s="1"/>
  <c r="C52" i="1"/>
  <c r="G52" i="1" s="1"/>
  <c r="G53" i="1" s="1"/>
  <c r="G54" i="1" s="1"/>
  <c r="H52" i="1"/>
  <c r="C56" i="1"/>
  <c r="G56" i="1"/>
  <c r="G58" i="1" s="1"/>
  <c r="G59" i="1" s="1"/>
  <c r="H56" i="1"/>
  <c r="G57" i="1"/>
  <c r="H57" i="1"/>
  <c r="G61" i="1"/>
  <c r="H61" i="1"/>
  <c r="G62" i="1"/>
  <c r="H62" i="1"/>
  <c r="G66" i="1"/>
  <c r="G68" i="1" s="1"/>
  <c r="H66" i="1"/>
  <c r="G67" i="1"/>
  <c r="H67" i="1"/>
  <c r="H68" i="1"/>
  <c r="G69" i="1"/>
  <c r="G70" i="1" s="1"/>
  <c r="H69" i="1"/>
  <c r="H70" i="1"/>
  <c r="G72" i="1"/>
  <c r="G73" i="1" s="1"/>
  <c r="C75" i="1"/>
  <c r="G75" i="1" s="1"/>
  <c r="G76" i="1" s="1"/>
  <c r="H75" i="1"/>
  <c r="H76" i="1" s="1"/>
  <c r="G80" i="1"/>
  <c r="H80" i="1"/>
  <c r="H82" i="1" s="1"/>
  <c r="G81" i="1"/>
  <c r="H81" i="1"/>
  <c r="G84" i="1"/>
  <c r="H84" i="1"/>
  <c r="G85" i="1"/>
  <c r="H85" i="1"/>
  <c r="G88" i="1"/>
  <c r="G89" i="1" s="1"/>
  <c r="H88" i="1"/>
  <c r="H89" i="1" s="1"/>
  <c r="G91" i="1"/>
  <c r="G93" i="1" s="1"/>
  <c r="G94" i="1" s="1"/>
  <c r="H91" i="1"/>
  <c r="G92" i="1"/>
  <c r="H92" i="1"/>
  <c r="H93" i="1" s="1"/>
  <c r="J90" i="2" l="1"/>
  <c r="J80" i="2"/>
  <c r="J62" i="2"/>
  <c r="J37" i="2"/>
  <c r="J67" i="2"/>
  <c r="J68" i="2"/>
  <c r="J29" i="2"/>
  <c r="J66" i="2"/>
  <c r="G84" i="2"/>
  <c r="G85" i="2" s="1"/>
  <c r="I84" i="2"/>
  <c r="G93" i="2"/>
  <c r="G94" i="2" s="1"/>
  <c r="I94" i="2" s="1"/>
  <c r="J94" i="2" s="1"/>
  <c r="I93" i="2"/>
  <c r="I60" i="2"/>
  <c r="G60" i="2"/>
  <c r="J60" i="2" s="1"/>
  <c r="I83" i="2"/>
  <c r="G83" i="2"/>
  <c r="I27" i="2"/>
  <c r="G27" i="2"/>
  <c r="G82" i="1"/>
  <c r="G83" i="1" s="1"/>
  <c r="G63" i="1"/>
  <c r="G64" i="1" s="1"/>
  <c r="G38" i="1"/>
  <c r="G39" i="1" s="1"/>
  <c r="G44" i="1"/>
  <c r="B3" i="3"/>
  <c r="B2" i="3"/>
  <c r="E21" i="3"/>
  <c r="J70" i="2" l="1"/>
  <c r="J12" i="2" s="1"/>
  <c r="J84" i="2"/>
  <c r="J27" i="2"/>
  <c r="J83" i="2"/>
  <c r="I85" i="2"/>
  <c r="J85" i="2" s="1"/>
  <c r="J93" i="2"/>
  <c r="J103" i="2" l="1"/>
  <c r="J38" i="2"/>
  <c r="J11" i="2" s="1"/>
  <c r="J13" i="2"/>
  <c r="J19" i="2" l="1"/>
  <c r="E11" i="3" s="1"/>
</calcChain>
</file>

<file path=xl/sharedStrings.xml><?xml version="1.0" encoding="utf-8"?>
<sst xmlns="http://schemas.openxmlformats.org/spreadsheetml/2006/main" count="841" uniqueCount="257">
  <si>
    <t>ที่</t>
  </si>
  <si>
    <t>งาน</t>
  </si>
  <si>
    <t>ปริมาตร/หน่วย</t>
  </si>
  <si>
    <t>หน่วย</t>
  </si>
  <si>
    <t>จำนวน</t>
  </si>
  <si>
    <t>ปริมาณงานรวม</t>
  </si>
  <si>
    <t>งานวิศวกรรมโครงสร้าง</t>
  </si>
  <si>
    <t>งานขุดหลุมฐานรากและถมคืน</t>
  </si>
  <si>
    <t>F1</t>
  </si>
  <si>
    <t>ลบ.ม.</t>
  </si>
  <si>
    <t>ฐาน</t>
  </si>
  <si>
    <t>F2</t>
  </si>
  <si>
    <t>ขนาดต่างๆ</t>
  </si>
  <si>
    <t>ฐานราก F1</t>
  </si>
  <si>
    <t>ฐานราก F2</t>
  </si>
  <si>
    <t>กว้าง</t>
  </si>
  <si>
    <t>ยาว</t>
  </si>
  <si>
    <t>หนา</t>
  </si>
  <si>
    <t>ขุดลึก</t>
  </si>
  <si>
    <t>รวม</t>
  </si>
  <si>
    <t>ทรายรองพื้นอัดแน่น</t>
  </si>
  <si>
    <t>ทรายหนา</t>
  </si>
  <si>
    <t>คอนกรีตหยาบ 1:3:5</t>
  </si>
  <si>
    <t>คอนกรีตโครงสร้าง (คอนกรีตผสมเสร็จ  240  ksc. Cube)</t>
  </si>
  <si>
    <t>C1</t>
  </si>
  <si>
    <t>ตอม่อ</t>
  </si>
  <si>
    <t>ต้น</t>
  </si>
  <si>
    <t>คอนกรีตหยาบ</t>
  </si>
  <si>
    <t>GS</t>
  </si>
  <si>
    <t>พื้น GS</t>
  </si>
  <si>
    <t>แผ่น</t>
  </si>
  <si>
    <t>แบบหล่อคอนกรีต</t>
  </si>
  <si>
    <t>ตร.ม.</t>
  </si>
  <si>
    <t>เหล็กเสริมคอนกรีต</t>
  </si>
  <si>
    <t>1.6.1</t>
  </si>
  <si>
    <t>เมตร</t>
  </si>
  <si>
    <t>ความยาว RB6</t>
  </si>
  <si>
    <t>จำนวนปลอก</t>
  </si>
  <si>
    <t>จำนวนเหล็กเสริม</t>
  </si>
  <si>
    <t>เหล็กเส้นกลม   RB9mm.  ( SR 24 )</t>
  </si>
  <si>
    <t>1.6.4</t>
  </si>
  <si>
    <t>เหล็กเส้นข้ออ้อย   DB 16 mm. (SD 40)</t>
  </si>
  <si>
    <t>1.6.2</t>
  </si>
  <si>
    <t>1.6.3</t>
  </si>
  <si>
    <t>ลวดผูกเหล็ก เบอร์18</t>
  </si>
  <si>
    <t>ลวดผูกเหล็ก</t>
  </si>
  <si>
    <t>กก./กก.</t>
  </si>
  <si>
    <t>เหล็กรูปพรรณ</t>
  </si>
  <si>
    <t>เหล็กตะแกรง Wire mesh 4มม. ขนาดตาราง 0.2x0.2 ม.</t>
  </si>
  <si>
    <t>1.7.1</t>
  </si>
  <si>
    <t>ช่วง</t>
  </si>
  <si>
    <t>เหล็กท่อ 2" x2.30 (คาดน้ำเงิน)</t>
  </si>
  <si>
    <t>ท่อน</t>
  </si>
  <si>
    <t>เสา</t>
  </si>
  <si>
    <t>1.7.3</t>
  </si>
  <si>
    <t>หลังคาเมทัลชีท หนา 0.4 มม</t>
  </si>
  <si>
    <t>หลังคา</t>
  </si>
  <si>
    <t>ตัว</t>
  </si>
  <si>
    <t>ตัว/ต้น</t>
  </si>
  <si>
    <t>1.8.1</t>
  </si>
  <si>
    <t>1.8.2</t>
  </si>
  <si>
    <t>Plate 10x10x0.6 cm. (ค้ำเสา)</t>
  </si>
  <si>
    <t>Plate 10x10x0.6 cm. (ค้ำเหล็กรับรางน้ำ)</t>
  </si>
  <si>
    <t>M16x400</t>
  </si>
  <si>
    <t>งานระบบไฟฟ้า</t>
  </si>
  <si>
    <t>เส้น</t>
  </si>
  <si>
    <t xml:space="preserve">หลอด LED 18W พร้อมฝาครอบ </t>
  </si>
  <si>
    <t>หลอด</t>
  </si>
  <si>
    <t>งานระบบสุขาภิบาล</t>
  </si>
  <si>
    <t>รางน้ำสแตนเลส หนา 1มม. กว้าง 5 นิ้ว</t>
  </si>
  <si>
    <t>ราง</t>
  </si>
  <si>
    <t>ท่อ PVC 4 นิ้ว (ชั้น 8.5)</t>
  </si>
  <si>
    <t>ท่อ รับน้ำหลังคา</t>
  </si>
  <si>
    <t>ท่อในพื้น</t>
  </si>
  <si>
    <t xml:space="preserve">แบบแสดงรายการปริมาณงานและราคาค่าก่อสร้าง </t>
  </si>
  <si>
    <t xml:space="preserve">ส่วนที่ 1 ค่างานต้นทุน   </t>
  </si>
  <si>
    <t>ฝ่ายประมาณการ กองช่าง</t>
  </si>
  <si>
    <t>ลำดับ</t>
  </si>
  <si>
    <t>รายการ</t>
  </si>
  <si>
    <t>ปริมาณ</t>
  </si>
  <si>
    <t>ค่าวัสดุ</t>
  </si>
  <si>
    <t>ค่าแรงงาน</t>
  </si>
  <si>
    <t>รวมเงิน</t>
  </si>
  <si>
    <t>หมายเหตุ</t>
  </si>
  <si>
    <t>หน่วยละ</t>
  </si>
  <si>
    <t>บาท</t>
  </si>
  <si>
    <t>ส่วนต้นทุน</t>
  </si>
  <si>
    <t>รวมราคาส่วนที่ 1 ค่างานต้นทุน</t>
  </si>
  <si>
    <t>ม้วน</t>
  </si>
  <si>
    <t>กก.</t>
  </si>
  <si>
    <t>Steel Plate 10"x10" หนา 6 มม.</t>
  </si>
  <si>
    <t>J-Bolt  ขนาด 16x400 มม.</t>
  </si>
  <si>
    <t>สายไฟ THW 1x2.5 แรงดัน 750 โวลท์</t>
  </si>
  <si>
    <t xml:space="preserve">สรุปผลการประมาณราคาค่าก่อสร้าง </t>
  </si>
  <si>
    <t>แบบเลขที่   ……………</t>
  </si>
  <si>
    <t>ประมาณการเมื่อวันที่</t>
  </si>
  <si>
    <t>ค่าวัสดุและแรงงาน</t>
  </si>
  <si>
    <t>FACTOR F</t>
  </si>
  <si>
    <t>ค่าก่อสร้างทั้งหมด</t>
  </si>
  <si>
    <t>รวมเป็นเงิน(บาท)</t>
  </si>
  <si>
    <t>ส่วนที่ 1 ค่างานต้นทุน</t>
  </si>
  <si>
    <t>เงื่อนไขการใช้ตาราง Factor F</t>
  </si>
  <si>
    <t>เงินล่วงหน้าจ่าย</t>
  </si>
  <si>
    <t>เงินประกันผลงานหัก</t>
  </si>
  <si>
    <t xml:space="preserve">ดอกเบี้ยเงินกู้   </t>
  </si>
  <si>
    <t xml:space="preserve">ค่าภาษีมูลค่าเพิ่ม   </t>
  </si>
  <si>
    <t>รวม ส่วนที่ 1 ค่างานต้นทุน</t>
  </si>
  <si>
    <t>สรุป</t>
  </si>
  <si>
    <t xml:space="preserve"> รวมราคาส่วนที่ 1 ค่างานต้นทุน เป็นจำนวนเงินทั้งสิ้น(บาท)</t>
  </si>
  <si>
    <t xml:space="preserve"> คิดเป็นเงินประมาณ</t>
  </si>
  <si>
    <t xml:space="preserve"> ตัวอักษร </t>
  </si>
  <si>
    <t>ขนาดหรือพื้นที่อาคาร</t>
  </si>
  <si>
    <t>ตรม.</t>
  </si>
  <si>
    <t>เฉลี่ยราคาประมาณ</t>
  </si>
  <si>
    <t>บาท/ตรม.</t>
  </si>
  <si>
    <t>กก</t>
  </si>
  <si>
    <t>กก/เส้น</t>
  </si>
  <si>
    <t>หน่วยงานออกแบบแปลนและรายการ เทศบาลตำบลเขาพนม</t>
  </si>
  <si>
    <t>สีกันสนิม</t>
  </si>
  <si>
    <t>1.7.2</t>
  </si>
  <si>
    <t>แป</t>
  </si>
  <si>
    <t>จันทัน</t>
  </si>
  <si>
    <t>ดั้ง</t>
  </si>
  <si>
    <t>อะเส1</t>
  </si>
  <si>
    <t>อะเส2</t>
  </si>
  <si>
    <t>น้ำหนัก</t>
  </si>
  <si>
    <t>เหล็กตัวซีกัลวาไนซ์ 75x45x15  หนา 2 มม.</t>
  </si>
  <si>
    <t>เหล็กตัวซีกัลวาไนซ์ 125x50x20  หนา 2 มม.</t>
  </si>
  <si>
    <t>เหล็กตัวซีกัลวาไนซ์ 150x50x20  หนา 2 มม.</t>
  </si>
  <si>
    <t>ค่าวัสดุ ข้อต่อ และอื่นๆ</t>
  </si>
  <si>
    <t>ข้อต่อท่อ อุปกรณ์ท่อ</t>
  </si>
  <si>
    <t>Plate 25x25x0.9 cm.</t>
  </si>
  <si>
    <t>งานก่อสร้างอาคาร</t>
  </si>
  <si>
    <t>สถานที่ก่อสร้าง  :   ตำบลเขาพนม อำเภอเขาพนม จังหวัดกระบี่</t>
  </si>
  <si>
    <t>งานรื้อถอนระบบไฟฟ้า</t>
  </si>
  <si>
    <t>งานรื้อถอนหลังคากระเบื้องลอนคู่</t>
  </si>
  <si>
    <t>งานมุงหลังคาด้วย แผ่นรีดลอนเคลือบสี</t>
  </si>
  <si>
    <t>งานสถาปัตยกรรม</t>
  </si>
  <si>
    <t>งานทาสี</t>
  </si>
  <si>
    <t>งานไฟฟ้า</t>
  </si>
  <si>
    <t>งานปรับปรุง เมนไฟฟ้า</t>
  </si>
  <si>
    <t>งานไฟฟ้าแสงสว่าง</t>
  </si>
  <si>
    <t>งานปรับปรุง สายไฟฟ้า เครื่องปรับอากาศ</t>
  </si>
  <si>
    <t>งานเต้ารับไฟฟ้า</t>
  </si>
  <si>
    <t>2.3.1</t>
  </si>
  <si>
    <t>งานทาสีภายใน</t>
  </si>
  <si>
    <t>2.3.2</t>
  </si>
  <si>
    <t>งานทาสีภายนอก</t>
  </si>
  <si>
    <t>งานติดตั้งประตูอลูมิเนียม</t>
  </si>
  <si>
    <t>งานรื้อถอนหลังคา แผ่นรีดลอน</t>
  </si>
  <si>
    <t>ฝั่งติดกับโดม</t>
  </si>
  <si>
    <t>ฝังติดกับ หลังคา Metal Sheet</t>
  </si>
  <si>
    <t>จั่วใหญ่</t>
  </si>
  <si>
    <t>จั่วเล็ก</t>
  </si>
  <si>
    <t>ส่วน</t>
  </si>
  <si>
    <t>แผ่นรีดลอน(เดิม)</t>
  </si>
  <si>
    <t>งานรื้อถอนวัสดุมุงหลังคา</t>
  </si>
  <si>
    <t>งานชื้อถอนฝ้ายิบซั่มฉาบเรียบ (วัสดุแผ่นพร้อมโครงคร่าว เหล็กชุบสังกะสี)</t>
  </si>
  <si>
    <t>งานสุขาภิบาล</t>
  </si>
  <si>
    <t>บาน</t>
  </si>
  <si>
    <t>ชุด</t>
  </si>
  <si>
    <t>งานรื้อถอนดวงโคมพร้อมสายไฟฟ้า</t>
  </si>
  <si>
    <t>THW 1x35</t>
  </si>
  <si>
    <t>ม.</t>
  </si>
  <si>
    <t>ลูกถ้วย 4 ช่อง</t>
  </si>
  <si>
    <t>พรีฟอร์ม</t>
  </si>
  <si>
    <t>งานรื้อถอนชุดเต้ารับเดิม</t>
  </si>
  <si>
    <t>1.4.1</t>
  </si>
  <si>
    <t>1.4.2</t>
  </si>
  <si>
    <t>1.4.3</t>
  </si>
  <si>
    <t>งานรื้อถอนระบบสายไฟฟ้าเครื่องปรับอากาศ</t>
  </si>
  <si>
    <t>ผนังยาว</t>
  </si>
  <si>
    <t>สูง</t>
  </si>
  <si>
    <t xml:space="preserve">ประหน้า </t>
  </si>
  <si>
    <t>ประตูเล็ก</t>
  </si>
  <si>
    <t>หน้าต่าง</t>
  </si>
  <si>
    <t>ช่อง</t>
  </si>
  <si>
    <t>ท่อเหลือง PVC 2"</t>
  </si>
  <si>
    <t>ลวดกลม</t>
  </si>
  <si>
    <t>เมตร/ชุด</t>
  </si>
  <si>
    <t>แคมป์ล็อกท่อ</t>
  </si>
  <si>
    <t xml:space="preserve">THW 1x1.5 </t>
  </si>
  <si>
    <t>ท่อเหลือง PVC 1/2"</t>
  </si>
  <si>
    <t>ห้องเรียน 1</t>
  </si>
  <si>
    <t>ห้องเรียน 2</t>
  </si>
  <si>
    <t>ห้องเรียน 3</t>
  </si>
  <si>
    <t>ห้องเรียน 4</t>
  </si>
  <si>
    <t>ห้องเรียน 5</t>
  </si>
  <si>
    <t>3.2.1</t>
  </si>
  <si>
    <t>3.2.2</t>
  </si>
  <si>
    <t>3.2.3</t>
  </si>
  <si>
    <t>ห้องเรียน 6</t>
  </si>
  <si>
    <t>ทางเดิน</t>
  </si>
  <si>
    <t>ห้องน้ำ</t>
  </si>
  <si>
    <t>ห้องเก็บของ</t>
  </si>
  <si>
    <t>สายไฟฟ้า แนวดิ่ง ตาม สวิตซ์</t>
  </si>
  <si>
    <t>เฉลียง</t>
  </si>
  <si>
    <t>ด้านนอกอาคาร</t>
  </si>
  <si>
    <t>2.3.3</t>
  </si>
  <si>
    <t>งานทาสีฝ้าเพดาน</t>
  </si>
  <si>
    <t>Swith</t>
  </si>
  <si>
    <t>จุด</t>
  </si>
  <si>
    <t>เต้ารับ</t>
  </si>
  <si>
    <t>3.2.4</t>
  </si>
  <si>
    <t>PANEL LED T8 2x9W DAYLIGHT</t>
  </si>
  <si>
    <t>DOWN LIGHT LED 10W DAYLIGHT</t>
  </si>
  <si>
    <t>สายไฟฟ้า สวิตซ์ ถึง หลอดไฟ แนวราบ</t>
  </si>
  <si>
    <t xml:space="preserve">สายไฟฟ้า ตู้ควบคุม ถึง สวิตซ์ </t>
  </si>
  <si>
    <t>แนวราบ</t>
  </si>
  <si>
    <t>แนวดิ่ง</t>
  </si>
  <si>
    <t xml:space="preserve">สายไฟฟ้า ตู้ควบคุม ถึง เต้ารับ </t>
  </si>
  <si>
    <t xml:space="preserve">THW 1x2.5 </t>
  </si>
  <si>
    <t>3.3.1</t>
  </si>
  <si>
    <t>3.3.2</t>
  </si>
  <si>
    <t>3.3.3</t>
  </si>
  <si>
    <t>THW 1x4 สายไฟฟ้า</t>
  </si>
  <si>
    <t>เบรกเกอร์ - เครื่องปรับอากาศ</t>
  </si>
  <si>
    <t>เครื่องปรับอากาศ1</t>
  </si>
  <si>
    <t>เครื่องปรับอากาศ2</t>
  </si>
  <si>
    <t>เครื่องปรับอากาศ3</t>
  </si>
  <si>
    <t>เครื่องปรับอากาศ4</t>
  </si>
  <si>
    <t>เครื่องปรับอากาศ5</t>
  </si>
  <si>
    <t>เครื่องปรับอากาศ6</t>
  </si>
  <si>
    <t>เครื่องปรับอากาศ7</t>
  </si>
  <si>
    <t>3.4.1</t>
  </si>
  <si>
    <t>เบรกเกอร์</t>
  </si>
  <si>
    <t>ตู้ควบคุม-เบรกเกอร์</t>
  </si>
  <si>
    <t>เครื่องปรับอากาศ6-7</t>
  </si>
  <si>
    <t>THW 1x2.5 Ground</t>
  </si>
  <si>
    <t>3.4.3</t>
  </si>
  <si>
    <t>3.4.2</t>
  </si>
  <si>
    <t>คอยด์เย็น-คอยด์ร้อน</t>
  </si>
  <si>
    <t>รางระบายน้ำฝน</t>
  </si>
  <si>
    <t>ท่อ PVC 6 นิ้ว</t>
  </si>
  <si>
    <t>3.1.1</t>
  </si>
  <si>
    <t>3.1.2</t>
  </si>
  <si>
    <t>3.1.3</t>
  </si>
  <si>
    <t>3.1.4</t>
  </si>
  <si>
    <t>3.1.5</t>
  </si>
  <si>
    <t>3.1.6</t>
  </si>
  <si>
    <t>อุปกรณ์ งานท่อ</t>
  </si>
  <si>
    <t>3.2.5</t>
  </si>
  <si>
    <t>รวมข้อ 1</t>
  </si>
  <si>
    <t>รวมข้อ 2</t>
  </si>
  <si>
    <t>รวมข้อ 3</t>
  </si>
  <si>
    <t>รวมข้อ 4</t>
  </si>
  <si>
    <t>งานฝ้าเพดานฉาบเรียบ หนา 9 มม.คร่าวเหล็กชุบสังกะสี</t>
  </si>
  <si>
    <t>รวมค่านั่งร้าน</t>
  </si>
  <si>
    <t>ครอบมุม</t>
  </si>
  <si>
    <t>งานฝ้าเพดานฉาบเรียบ หนา 9 มม.คร่าวเหล็กชุบสังกะสี ทนชื้น</t>
  </si>
  <si>
    <t>ตู้ คอนซูเมอร์ 6 ช่อง</t>
  </si>
  <si>
    <t>โครงการ  :  ปรับปรุงอาคารพัฒนาศูนย์เด็กเล็กเทศบาลตำบลเขาพนม</t>
  </si>
  <si>
    <t>งานปรับปรุงระบบไฟฟ้า</t>
  </si>
  <si>
    <t>เหมาจ่าย</t>
  </si>
  <si>
    <t>ประมาณราคาตามแบบ ปร. 4   จำนวน    4  แผ่น</t>
  </si>
  <si>
    <t>โครงการ  :  ปรับปรุงอาคารศูนย์พัฒนาเด็กเล็กเทศบาลตำบลเขาพนม</t>
  </si>
  <si>
    <t>งานรื้อถอนชุดประตูอลูมิเนิยมพร้อมกระจก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</si>
</sst>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[$-107041E]d\ mmmm\ yyyy;@"/>
    <numFmt numFmtId="189" formatCode="_-* #,##0_-;\-* #,##0_-;_-* &quot;-&quot;??_-;_-@_-"/>
    <numFmt numFmtId="190" formatCode="_-* #,##0.0000_-;\-* #,##0.0000_-;_-* &quot;-&quot;??_-;_-@_-"/>
    <numFmt numFmtId="191" formatCode="[$-187041E]d\ mmmm\ yyyy;@"/>
    <numFmt numFmtId="192" formatCode="0.000"/>
    <numFmt numFmtId="193" formatCode="0.0"/>
    <numFmt numFmtId="194" formatCode="_-* #,##0.0_-;\-* #,##0.0_-;_-* &quot;-&quot;??_-;_-@_-"/>
  </numFmts>
  <fonts count="36" x14ac:knownFonts="1">
    <font>
      <sz val="11"/>
      <color theme="1"/>
      <name val="Tahoma"/>
      <family val="2"/>
      <charset val="222"/>
      <scheme val="minor"/>
    </font>
    <font>
      <sz val="14"/>
      <name val="TH Sarabun New"/>
      <family val="2"/>
    </font>
    <font>
      <b/>
      <sz val="14"/>
      <color theme="1"/>
      <name val="TH Sarabun New"/>
      <family val="2"/>
    </font>
    <font>
      <sz val="14"/>
      <color theme="1"/>
      <name val="TH Sarabun New"/>
      <family val="2"/>
    </font>
    <font>
      <b/>
      <sz val="14"/>
      <name val="TH Sarabun New"/>
      <family val="2"/>
    </font>
    <font>
      <sz val="11"/>
      <color theme="1"/>
      <name val="TH Sarabun New"/>
      <family val="2"/>
    </font>
    <font>
      <sz val="8"/>
      <name val="Tahoma"/>
      <family val="2"/>
      <charset val="222"/>
      <scheme val="minor"/>
    </font>
    <font>
      <sz val="12"/>
      <color theme="1"/>
      <name val="TH Sarabun New"/>
      <family val="2"/>
    </font>
    <font>
      <sz val="9"/>
      <color theme="1"/>
      <name val="TH Sarabun New"/>
      <family val="2"/>
    </font>
    <font>
      <sz val="11"/>
      <color theme="1"/>
      <name val="Tahoma"/>
      <family val="2"/>
      <charset val="222"/>
      <scheme val="minor"/>
    </font>
    <font>
      <b/>
      <sz val="12"/>
      <color theme="1"/>
      <name val="TH Sarabun New"/>
      <family val="2"/>
    </font>
    <font>
      <sz val="14"/>
      <name val="Cordia New"/>
      <family val="2"/>
    </font>
    <font>
      <sz val="14"/>
      <color theme="1"/>
      <name val="TH SarabunIT๙"/>
      <family val="2"/>
    </font>
    <font>
      <b/>
      <sz val="14"/>
      <name val="TH SarabunIT๙"/>
      <family val="2"/>
    </font>
    <font>
      <sz val="14"/>
      <name val="TH SarabunIT๙"/>
      <family val="2"/>
    </font>
    <font>
      <sz val="14"/>
      <color rgb="FFFF0000"/>
      <name val="TH SarabunIT๙"/>
      <family val="2"/>
    </font>
    <font>
      <u/>
      <sz val="14"/>
      <name val="TH SarabunIT๙"/>
      <family val="2"/>
    </font>
    <font>
      <i/>
      <sz val="14"/>
      <name val="TH SarabunIT๙"/>
      <family val="2"/>
    </font>
    <font>
      <sz val="14"/>
      <color theme="0"/>
      <name val="TH SarabunIT๙"/>
      <family val="2"/>
    </font>
    <font>
      <sz val="14"/>
      <name val="CordiaUPC"/>
      <family val="2"/>
      <charset val="222"/>
    </font>
    <font>
      <b/>
      <sz val="14"/>
      <color theme="1"/>
      <name val="TH SarabunIT๙"/>
      <family val="2"/>
    </font>
    <font>
      <sz val="14"/>
      <color theme="1"/>
      <name val="TH SarabunIT๙"/>
      <family val="2"/>
      <charset val="222"/>
    </font>
    <font>
      <b/>
      <sz val="14"/>
      <color theme="1"/>
      <name val="TH SarabunIT๙"/>
      <family val="2"/>
      <charset val="222"/>
    </font>
    <font>
      <sz val="14"/>
      <color rgb="FF000000"/>
      <name val="TH SarabunIT๙"/>
      <family val="2"/>
      <charset val="222"/>
    </font>
    <font>
      <sz val="14"/>
      <name val="TH Sarabun New"/>
      <family val="2"/>
      <charset val="222"/>
    </font>
    <font>
      <b/>
      <sz val="14"/>
      <name val="Angsana New"/>
      <family val="1"/>
    </font>
    <font>
      <sz val="14"/>
      <color indexed="10"/>
      <name val="TH Sarabun New"/>
      <family val="2"/>
    </font>
    <font>
      <sz val="14"/>
      <name val="Angsana New"/>
      <family val="1"/>
    </font>
    <font>
      <sz val="14"/>
      <color indexed="10"/>
      <name val="Angsana New"/>
      <family val="1"/>
    </font>
    <font>
      <sz val="14"/>
      <color theme="1"/>
      <name val="Tahoma"/>
      <family val="2"/>
      <charset val="222"/>
      <scheme val="minor"/>
    </font>
    <font>
      <sz val="16"/>
      <name val="TH Sarabun New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b/>
      <sz val="16"/>
      <name val="TH Sarabun New"/>
      <family val="2"/>
    </font>
    <font>
      <sz val="16"/>
      <color rgb="FF0070C0"/>
      <name val="TH Sarabun New"/>
      <family val="2"/>
    </font>
    <font>
      <sz val="15"/>
      <color theme="1"/>
      <name val="TH Sarabun Ne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/>
      <diagonal/>
    </border>
    <border>
      <left/>
      <right style="thin">
        <color auto="1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8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87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91" fontId="19" fillId="0" borderId="0"/>
    <xf numFmtId="0" fontId="11" fillId="0" borderId="0"/>
    <xf numFmtId="44" fontId="9" fillId="0" borderId="0" applyFont="0" applyFill="0" applyBorder="0" applyAlignment="0" applyProtection="0"/>
  </cellStyleXfs>
  <cellXfs count="35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2" fontId="1" fillId="4" borderId="2" xfId="0" applyNumberFormat="1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2" fontId="3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6" xfId="0" applyFont="1" applyBorder="1"/>
    <xf numFmtId="2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3" fillId="0" borderId="3" xfId="0" applyNumberFormat="1" applyFont="1" applyBorder="1" applyAlignment="1">
      <alignment horizontal="right" vertical="center"/>
    </xf>
    <xf numFmtId="2" fontId="3" fillId="0" borderId="4" xfId="0" applyNumberFormat="1" applyFont="1" applyBorder="1" applyAlignment="1">
      <alignment horizontal="right" vertical="center"/>
    </xf>
    <xf numFmtId="2" fontId="3" fillId="0" borderId="4" xfId="0" applyNumberFormat="1" applyFont="1" applyBorder="1" applyAlignment="1">
      <alignment horizontal="right"/>
    </xf>
    <xf numFmtId="2" fontId="1" fillId="4" borderId="2" xfId="0" applyNumberFormat="1" applyFont="1" applyFill="1" applyBorder="1" applyAlignment="1">
      <alignment horizontal="right" vertical="center"/>
    </xf>
    <xf numFmtId="2" fontId="3" fillId="0" borderId="5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right"/>
    </xf>
    <xf numFmtId="0" fontId="3" fillId="0" borderId="2" xfId="0" applyFont="1" applyBorder="1"/>
    <xf numFmtId="0" fontId="5" fillId="3" borderId="2" xfId="0" applyFont="1" applyFill="1" applyBorder="1"/>
    <xf numFmtId="0" fontId="5" fillId="3" borderId="7" xfId="0" applyFont="1" applyFill="1" applyBorder="1"/>
    <xf numFmtId="0" fontId="7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2" fontId="3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2" fontId="3" fillId="0" borderId="9" xfId="0" applyNumberFormat="1" applyFont="1" applyBorder="1" applyAlignment="1">
      <alignment horizontal="right"/>
    </xf>
    <xf numFmtId="0" fontId="1" fillId="3" borderId="2" xfId="0" applyFont="1" applyFill="1" applyBorder="1" applyAlignment="1">
      <alignment horizontal="left" vertical="center"/>
    </xf>
    <xf numFmtId="2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/>
    <xf numFmtId="0" fontId="3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/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/>
    </xf>
    <xf numFmtId="2" fontId="1" fillId="3" borderId="8" xfId="0" applyNumberFormat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2" fontId="1" fillId="3" borderId="8" xfId="0" applyNumberFormat="1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left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right" vertical="center"/>
    </xf>
    <xf numFmtId="0" fontId="10" fillId="3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1" fillId="0" borderId="4" xfId="0" applyFont="1" applyBorder="1" applyAlignment="1">
      <alignment horizontal="left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/>
    <xf numFmtId="0" fontId="3" fillId="0" borderId="12" xfId="0" applyFont="1" applyBorder="1" applyAlignment="1">
      <alignment horizontal="center"/>
    </xf>
    <xf numFmtId="2" fontId="3" fillId="0" borderId="12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right" vertical="center"/>
    </xf>
    <xf numFmtId="0" fontId="14" fillId="0" borderId="16" xfId="0" applyFont="1" applyBorder="1" applyAlignment="1">
      <alignment horizontal="center" vertical="center"/>
    </xf>
    <xf numFmtId="0" fontId="14" fillId="0" borderId="22" xfId="0" applyFont="1" applyBorder="1"/>
    <xf numFmtId="43" fontId="14" fillId="0" borderId="22" xfId="0" applyNumberFormat="1" applyFont="1" applyBorder="1"/>
    <xf numFmtId="43" fontId="14" fillId="0" borderId="17" xfId="0" applyNumberFormat="1" applyFont="1" applyBorder="1"/>
    <xf numFmtId="0" fontId="14" fillId="0" borderId="13" xfId="0" applyFont="1" applyBorder="1" applyAlignment="1">
      <alignment horizontal="center" vertical="center"/>
    </xf>
    <xf numFmtId="43" fontId="14" fillId="0" borderId="13" xfId="0" applyNumberFormat="1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43" fontId="14" fillId="0" borderId="13" xfId="0" applyNumberFormat="1" applyFont="1" applyBorder="1"/>
    <xf numFmtId="0" fontId="14" fillId="0" borderId="10" xfId="0" applyFont="1" applyBorder="1" applyAlignment="1">
      <alignment horizontal="center" vertical="center"/>
    </xf>
    <xf numFmtId="43" fontId="14" fillId="0" borderId="10" xfId="0" applyNumberFormat="1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43" fontId="14" fillId="0" borderId="10" xfId="0" applyNumberFormat="1" applyFont="1" applyBorder="1"/>
    <xf numFmtId="189" fontId="14" fillId="0" borderId="29" xfId="1" applyNumberFormat="1" applyFont="1" applyFill="1" applyBorder="1" applyAlignment="1">
      <alignment horizontal="center" vertical="center"/>
    </xf>
    <xf numFmtId="43" fontId="14" fillId="0" borderId="29" xfId="1" applyFont="1" applyFill="1" applyBorder="1" applyAlignment="1">
      <alignment horizontal="left"/>
    </xf>
    <xf numFmtId="43" fontId="14" fillId="0" borderId="29" xfId="1" applyFont="1" applyFill="1" applyBorder="1" applyAlignment="1">
      <alignment horizontal="center"/>
    </xf>
    <xf numFmtId="190" fontId="15" fillId="0" borderId="29" xfId="1" applyNumberFormat="1" applyFont="1" applyFill="1" applyBorder="1" applyAlignment="1">
      <alignment horizontal="center"/>
    </xf>
    <xf numFmtId="0" fontId="16" fillId="0" borderId="30" xfId="0" applyFont="1" applyBorder="1"/>
    <xf numFmtId="0" fontId="16" fillId="0" borderId="31" xfId="0" applyFont="1" applyBorder="1"/>
    <xf numFmtId="189" fontId="14" fillId="0" borderId="2" xfId="1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horizontal="left"/>
    </xf>
    <xf numFmtId="43" fontId="14" fillId="0" borderId="2" xfId="1" applyFont="1" applyFill="1" applyBorder="1" applyAlignment="1">
      <alignment horizontal="left"/>
    </xf>
    <xf numFmtId="190" fontId="12" fillId="0" borderId="2" xfId="1" applyNumberFormat="1" applyFont="1" applyFill="1" applyBorder="1" applyAlignment="1">
      <alignment horizontal="center"/>
    </xf>
    <xf numFmtId="43" fontId="14" fillId="0" borderId="2" xfId="1" applyFont="1" applyFill="1" applyBorder="1" applyAlignment="1">
      <alignment horizontal="center" vertical="center"/>
    </xf>
    <xf numFmtId="0" fontId="14" fillId="0" borderId="32" xfId="0" applyFont="1" applyBorder="1" applyAlignment="1">
      <alignment horizontal="left"/>
    </xf>
    <xf numFmtId="9" fontId="14" fillId="0" borderId="33" xfId="2" applyFont="1" applyFill="1" applyBorder="1" applyAlignment="1">
      <alignment horizontal="center"/>
    </xf>
    <xf numFmtId="43" fontId="14" fillId="0" borderId="2" xfId="1" applyFont="1" applyFill="1" applyBorder="1" applyAlignment="1">
      <alignment horizontal="center"/>
    </xf>
    <xf numFmtId="0" fontId="14" fillId="0" borderId="2" xfId="0" applyFont="1" applyBorder="1" applyAlignment="1">
      <alignment horizontal="left"/>
    </xf>
    <xf numFmtId="9" fontId="14" fillId="0" borderId="2" xfId="2" applyFont="1" applyFill="1" applyBorder="1" applyAlignment="1">
      <alignment horizontal="center"/>
    </xf>
    <xf numFmtId="0" fontId="14" fillId="0" borderId="2" xfId="1" applyNumberFormat="1" applyFont="1" applyFill="1" applyBorder="1" applyAlignment="1">
      <alignment horizontal="center"/>
    </xf>
    <xf numFmtId="43" fontId="15" fillId="0" borderId="2" xfId="1" applyFont="1" applyFill="1" applyBorder="1" applyAlignment="1">
      <alignment horizontal="center"/>
    </xf>
    <xf numFmtId="2" fontId="14" fillId="0" borderId="32" xfId="0" applyNumberFormat="1" applyFont="1" applyBorder="1" applyAlignment="1">
      <alignment horizontal="center"/>
    </xf>
    <xf numFmtId="2" fontId="14" fillId="0" borderId="33" xfId="0" applyNumberFormat="1" applyFont="1" applyBorder="1" applyAlignment="1">
      <alignment horizontal="center"/>
    </xf>
    <xf numFmtId="43" fontId="14" fillId="0" borderId="34" xfId="1" applyFont="1" applyFill="1" applyBorder="1" applyAlignment="1">
      <alignment horizontal="center" vertical="center"/>
    </xf>
    <xf numFmtId="43" fontId="14" fillId="0" borderId="34" xfId="1" applyFont="1" applyFill="1" applyBorder="1" applyAlignment="1">
      <alignment horizontal="center"/>
    </xf>
    <xf numFmtId="190" fontId="14" fillId="0" borderId="34" xfId="1" applyNumberFormat="1" applyFont="1" applyFill="1" applyBorder="1" applyAlignment="1">
      <alignment horizontal="center"/>
    </xf>
    <xf numFmtId="2" fontId="14" fillId="0" borderId="35" xfId="0" applyNumberFormat="1" applyFont="1" applyBorder="1" applyAlignment="1">
      <alignment horizontal="center"/>
    </xf>
    <xf numFmtId="2" fontId="14" fillId="0" borderId="36" xfId="0" applyNumberFormat="1" applyFont="1" applyBorder="1" applyAlignment="1">
      <alignment horizontal="center"/>
    </xf>
    <xf numFmtId="0" fontId="13" fillId="0" borderId="16" xfId="0" applyFont="1" applyBorder="1"/>
    <xf numFmtId="0" fontId="13" fillId="0" borderId="22" xfId="0" applyFont="1" applyBorder="1"/>
    <xf numFmtId="43" fontId="13" fillId="0" borderId="17" xfId="0" applyNumberFormat="1" applyFont="1" applyBorder="1"/>
    <xf numFmtId="0" fontId="17" fillId="0" borderId="37" xfId="0" applyFont="1" applyBorder="1"/>
    <xf numFmtId="0" fontId="17" fillId="0" borderId="38" xfId="0" applyFont="1" applyBorder="1"/>
    <xf numFmtId="43" fontId="13" fillId="0" borderId="22" xfId="0" applyNumberFormat="1" applyFont="1" applyBorder="1"/>
    <xf numFmtId="0" fontId="17" fillId="0" borderId="32" xfId="0" applyFont="1" applyBorder="1"/>
    <xf numFmtId="0" fontId="17" fillId="0" borderId="33" xfId="0" applyFont="1" applyBorder="1"/>
    <xf numFmtId="0" fontId="13" fillId="0" borderId="16" xfId="0" applyFont="1" applyBorder="1" applyAlignment="1">
      <alignment horizontal="left"/>
    </xf>
    <xf numFmtId="43" fontId="13" fillId="0" borderId="17" xfId="0" applyNumberFormat="1" applyFont="1" applyBorder="1" applyAlignment="1">
      <alignment horizontal="right"/>
    </xf>
    <xf numFmtId="0" fontId="17" fillId="0" borderId="35" xfId="0" applyFont="1" applyBorder="1"/>
    <xf numFmtId="0" fontId="17" fillId="0" borderId="36" xfId="0" applyFont="1" applyBorder="1"/>
    <xf numFmtId="0" fontId="14" fillId="0" borderId="0" xfId="0" applyFont="1" applyAlignment="1">
      <alignment horizontal="center" vertical="center"/>
    </xf>
    <xf numFmtId="0" fontId="14" fillId="0" borderId="0" xfId="0" applyFont="1"/>
    <xf numFmtId="43" fontId="14" fillId="0" borderId="0" xfId="0" applyNumberFormat="1" applyFont="1" applyAlignment="1">
      <alignment horizontal="right"/>
    </xf>
    <xf numFmtId="43" fontId="14" fillId="0" borderId="0" xfId="0" applyNumberFormat="1" applyFont="1" applyAlignment="1">
      <alignment horizontal="left"/>
    </xf>
    <xf numFmtId="43" fontId="18" fillId="0" borderId="0" xfId="0" applyNumberFormat="1" applyFont="1"/>
    <xf numFmtId="191" fontId="20" fillId="0" borderId="0" xfId="5" applyFont="1" applyAlignment="1">
      <alignment horizontal="center"/>
    </xf>
    <xf numFmtId="191" fontId="12" fillId="0" borderId="0" xfId="5" applyFont="1" applyAlignment="1">
      <alignment horizontal="center" vertical="top"/>
    </xf>
    <xf numFmtId="43" fontId="14" fillId="0" borderId="0" xfId="0" applyNumberFormat="1" applyFont="1"/>
    <xf numFmtId="191" fontId="12" fillId="0" borderId="0" xfId="0" applyNumberFormat="1" applyFont="1" applyAlignment="1">
      <alignment horizontal="center" vertical="center"/>
    </xf>
    <xf numFmtId="191" fontId="21" fillId="0" borderId="0" xfId="5" applyFont="1" applyAlignment="1">
      <alignment horizontal="center"/>
    </xf>
    <xf numFmtId="191" fontId="22" fillId="0" borderId="0" xfId="5" applyFont="1" applyAlignment="1">
      <alignment horizontal="center"/>
    </xf>
    <xf numFmtId="191" fontId="21" fillId="0" borderId="0" xfId="5" applyFont="1"/>
    <xf numFmtId="0" fontId="23" fillId="0" borderId="0" xfId="0" applyFont="1" applyAlignment="1">
      <alignment horizontal="center" vertical="center"/>
    </xf>
    <xf numFmtId="0" fontId="21" fillId="0" borderId="0" xfId="6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91" fontId="21" fillId="0" borderId="0" xfId="5" applyFont="1" applyAlignment="1">
      <alignment horizontal="center" vertical="top"/>
    </xf>
    <xf numFmtId="0" fontId="24" fillId="0" borderId="0" xfId="0" applyFont="1" applyAlignment="1">
      <alignment horizontal="center"/>
    </xf>
    <xf numFmtId="191" fontId="21" fillId="0" borderId="0" xfId="0" applyNumberFormat="1" applyFont="1" applyAlignment="1">
      <alignment horizontal="center" vertical="center"/>
    </xf>
    <xf numFmtId="0" fontId="24" fillId="0" borderId="0" xfId="0" applyFont="1"/>
    <xf numFmtId="0" fontId="12" fillId="0" borderId="0" xfId="6" applyFont="1" applyAlignment="1">
      <alignment horizontal="center" vertical="center"/>
    </xf>
    <xf numFmtId="38" fontId="1" fillId="0" borderId="0" xfId="1" applyNumberFormat="1" applyFont="1" applyFill="1" applyAlignment="1"/>
    <xf numFmtId="191" fontId="1" fillId="0" borderId="0" xfId="5" applyFont="1" applyAlignment="1">
      <alignment horizontal="center"/>
    </xf>
    <xf numFmtId="191" fontId="1" fillId="0" borderId="0" xfId="5" applyFont="1" applyAlignment="1">
      <alignment horizontal="right"/>
    </xf>
    <xf numFmtId="191" fontId="1" fillId="0" borderId="0" xfId="5" applyFont="1" applyAlignment="1">
      <alignment horizontal="left"/>
    </xf>
    <xf numFmtId="0" fontId="25" fillId="0" borderId="0" xfId="6" applyFont="1"/>
    <xf numFmtId="191" fontId="26" fillId="0" borderId="0" xfId="0" applyNumberFormat="1" applyFont="1" applyAlignment="1">
      <alignment horizontal="center"/>
    </xf>
    <xf numFmtId="191" fontId="27" fillId="0" borderId="0" xfId="5" applyFont="1" applyAlignment="1">
      <alignment horizontal="right"/>
    </xf>
    <xf numFmtId="0" fontId="27" fillId="0" borderId="0" xfId="0" applyFont="1" applyAlignment="1">
      <alignment horizontal="center" vertical="center"/>
    </xf>
    <xf numFmtId="38" fontId="27" fillId="0" borderId="0" xfId="1" applyNumberFormat="1" applyFont="1" applyFill="1" applyAlignment="1">
      <alignment horizontal="center"/>
    </xf>
    <xf numFmtId="191" fontId="28" fillId="0" borderId="0" xfId="0" applyNumberFormat="1" applyFont="1" applyAlignment="1">
      <alignment horizontal="center"/>
    </xf>
    <xf numFmtId="191" fontId="27" fillId="0" borderId="0" xfId="5" applyFont="1" applyAlignment="1">
      <alignment horizontal="center"/>
    </xf>
    <xf numFmtId="0" fontId="29" fillId="0" borderId="0" xfId="0" applyFont="1"/>
    <xf numFmtId="191" fontId="27" fillId="0" borderId="0" xfId="5" applyFont="1" applyAlignment="1">
      <alignment horizontal="left"/>
    </xf>
    <xf numFmtId="0" fontId="27" fillId="0" borderId="0" xfId="6" applyFont="1" applyAlignment="1">
      <alignment horizontal="center"/>
    </xf>
    <xf numFmtId="0" fontId="0" fillId="0" borderId="0" xfId="0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43" fontId="12" fillId="0" borderId="34" xfId="1" applyFont="1" applyFill="1" applyBorder="1" applyAlignment="1">
      <alignment horizontal="center"/>
    </xf>
    <xf numFmtId="43" fontId="14" fillId="0" borderId="22" xfId="0" applyNumberFormat="1" applyFont="1" applyBorder="1" applyAlignment="1">
      <alignment horizontal="left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/>
    <xf numFmtId="2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2" fontId="30" fillId="0" borderId="3" xfId="1" applyNumberFormat="1" applyFont="1" applyFill="1" applyBorder="1" applyAlignment="1" applyProtection="1">
      <alignment horizontal="center" vertical="center"/>
    </xf>
    <xf numFmtId="43" fontId="30" fillId="0" borderId="3" xfId="1" applyFont="1" applyFill="1" applyBorder="1" applyAlignment="1" applyProtection="1">
      <alignment horizontal="center" vertical="center"/>
    </xf>
    <xf numFmtId="2" fontId="30" fillId="0" borderId="4" xfId="1" applyNumberFormat="1" applyFont="1" applyFill="1" applyBorder="1" applyAlignment="1" applyProtection="1">
      <alignment horizontal="center" vertical="center"/>
    </xf>
    <xf numFmtId="43" fontId="30" fillId="0" borderId="4" xfId="1" applyFont="1" applyFill="1" applyBorder="1" applyAlignment="1" applyProtection="1">
      <alignment horizontal="center" vertical="center"/>
    </xf>
    <xf numFmtId="43" fontId="34" fillId="0" borderId="22" xfId="1" applyFont="1" applyFill="1" applyBorder="1" applyAlignment="1" applyProtection="1">
      <alignment horizontal="center" vertical="center"/>
    </xf>
    <xf numFmtId="43" fontId="30" fillId="0" borderId="22" xfId="1" applyFont="1" applyFill="1" applyBorder="1" applyAlignment="1" applyProtection="1">
      <alignment horizontal="center" vertical="center"/>
    </xf>
    <xf numFmtId="43" fontId="34" fillId="0" borderId="22" xfId="1" applyFont="1" applyFill="1" applyBorder="1" applyAlignment="1" applyProtection="1">
      <alignment horizontal="center"/>
    </xf>
    <xf numFmtId="43" fontId="30" fillId="0" borderId="22" xfId="4" applyFont="1" applyFill="1" applyBorder="1" applyAlignment="1" applyProtection="1">
      <alignment horizontal="center"/>
    </xf>
    <xf numFmtId="43" fontId="34" fillId="0" borderId="22" xfId="4" applyFont="1" applyFill="1" applyBorder="1" applyAlignment="1" applyProtection="1">
      <alignment horizontal="center"/>
    </xf>
    <xf numFmtId="43" fontId="30" fillId="0" borderId="22" xfId="4" applyFont="1" applyFill="1" applyBorder="1" applyAlignment="1" applyProtection="1">
      <alignment horizontal="center" vertical="center"/>
    </xf>
    <xf numFmtId="43" fontId="34" fillId="0" borderId="17" xfId="1" applyFont="1" applyFill="1" applyBorder="1" applyAlignment="1" applyProtection="1">
      <alignment horizontal="center"/>
    </xf>
    <xf numFmtId="43" fontId="34" fillId="0" borderId="21" xfId="1" applyFont="1" applyFill="1" applyBorder="1" applyAlignment="1" applyProtection="1">
      <alignment horizontal="center" vertical="center"/>
    </xf>
    <xf numFmtId="43" fontId="30" fillId="0" borderId="21" xfId="1" applyFont="1" applyFill="1" applyBorder="1" applyAlignment="1" applyProtection="1">
      <alignment horizontal="center" vertical="center"/>
    </xf>
    <xf numFmtId="43" fontId="34" fillId="0" borderId="21" xfId="1" applyFont="1" applyFill="1" applyBorder="1" applyAlignment="1" applyProtection="1">
      <alignment horizontal="center"/>
    </xf>
    <xf numFmtId="43" fontId="30" fillId="0" borderId="21" xfId="4" applyFont="1" applyFill="1" applyBorder="1" applyAlignment="1" applyProtection="1">
      <alignment horizontal="center"/>
    </xf>
    <xf numFmtId="43" fontId="34" fillId="0" borderId="21" xfId="4" applyFont="1" applyFill="1" applyBorder="1" applyAlignment="1" applyProtection="1">
      <alignment horizontal="center"/>
    </xf>
    <xf numFmtId="43" fontId="34" fillId="0" borderId="0" xfId="1" applyFont="1" applyFill="1" applyBorder="1" applyAlignment="1" applyProtection="1">
      <alignment horizontal="center" vertical="center"/>
    </xf>
    <xf numFmtId="43" fontId="34" fillId="0" borderId="0" xfId="1" applyFont="1" applyFill="1" applyBorder="1" applyAlignment="1" applyProtection="1">
      <alignment horizontal="center"/>
    </xf>
    <xf numFmtId="43" fontId="30" fillId="0" borderId="0" xfId="4" applyFont="1" applyFill="1" applyBorder="1" applyAlignment="1" applyProtection="1">
      <alignment horizontal="center"/>
    </xf>
    <xf numFmtId="43" fontId="34" fillId="0" borderId="0" xfId="4" applyFont="1" applyFill="1" applyBorder="1" applyAlignment="1" applyProtection="1">
      <alignment horizontal="center"/>
    </xf>
    <xf numFmtId="0" fontId="31" fillId="0" borderId="21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vertical="center"/>
    </xf>
    <xf numFmtId="0" fontId="31" fillId="0" borderId="21" xfId="0" applyFont="1" applyFill="1" applyBorder="1" applyAlignment="1">
      <alignment vertical="center" wrapText="1"/>
    </xf>
    <xf numFmtId="2" fontId="32" fillId="0" borderId="21" xfId="0" applyNumberFormat="1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 wrapText="1"/>
    </xf>
    <xf numFmtId="2" fontId="32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43" fontId="30" fillId="0" borderId="3" xfId="7" applyNumberFormat="1" applyFont="1" applyFill="1" applyBorder="1" applyAlignment="1" applyProtection="1">
      <alignment horizontal="center" vertical="center"/>
    </xf>
    <xf numFmtId="43" fontId="30" fillId="0" borderId="4" xfId="7" applyNumberFormat="1" applyFont="1" applyFill="1" applyBorder="1" applyAlignment="1" applyProtection="1">
      <alignment horizontal="center" vertical="center"/>
    </xf>
    <xf numFmtId="43" fontId="32" fillId="0" borderId="21" xfId="7" applyNumberFormat="1" applyFont="1" applyFill="1" applyBorder="1" applyAlignment="1">
      <alignment horizontal="center" vertical="center"/>
    </xf>
    <xf numFmtId="43" fontId="32" fillId="0" borderId="0" xfId="7" applyNumberFormat="1" applyFont="1" applyFill="1" applyBorder="1" applyAlignment="1">
      <alignment horizontal="center" vertical="center"/>
    </xf>
    <xf numFmtId="0" fontId="0" fillId="0" borderId="0" xfId="0" applyFill="1"/>
    <xf numFmtId="43" fontId="30" fillId="0" borderId="18" xfId="1" applyFont="1" applyFill="1" applyBorder="1" applyAlignment="1" applyProtection="1">
      <alignment horizontal="center" vertical="center"/>
    </xf>
    <xf numFmtId="43" fontId="30" fillId="0" borderId="0" xfId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2" fontId="3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0" fillId="0" borderId="0" xfId="0" applyFont="1"/>
    <xf numFmtId="0" fontId="0" fillId="0" borderId="0" xfId="0" applyFont="1" applyFill="1"/>
    <xf numFmtId="0" fontId="3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vertical="center"/>
    </xf>
    <xf numFmtId="2" fontId="3" fillId="5" borderId="4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vertical="center"/>
    </xf>
    <xf numFmtId="2" fontId="3" fillId="5" borderId="41" xfId="0" applyNumberFormat="1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192" fontId="3" fillId="5" borderId="41" xfId="0" applyNumberFormat="1" applyFont="1" applyFill="1" applyBorder="1" applyAlignment="1">
      <alignment horizontal="center" vertical="center"/>
    </xf>
    <xf numFmtId="0" fontId="3" fillId="0" borderId="4" xfId="0" applyFont="1" applyFill="1" applyBorder="1"/>
    <xf numFmtId="43" fontId="30" fillId="0" borderId="0" xfId="1" applyFont="1" applyFill="1" applyBorder="1" applyAlignment="1" applyProtection="1">
      <alignment horizontal="center" vertical="center"/>
    </xf>
    <xf numFmtId="43" fontId="30" fillId="0" borderId="18" xfId="1" applyFont="1" applyFill="1" applyBorder="1" applyAlignment="1" applyProtection="1">
      <alignment horizontal="center" vertical="center"/>
    </xf>
    <xf numFmtId="2" fontId="31" fillId="0" borderId="21" xfId="0" applyNumberFormat="1" applyFont="1" applyFill="1" applyBorder="1" applyAlignment="1">
      <alignment horizontal="center" vertical="center"/>
    </xf>
    <xf numFmtId="43" fontId="31" fillId="0" borderId="21" xfId="7" applyNumberFormat="1" applyFont="1" applyFill="1" applyBorder="1" applyAlignment="1">
      <alignment horizontal="center" vertical="center"/>
    </xf>
    <xf numFmtId="2" fontId="31" fillId="0" borderId="0" xfId="0" applyNumberFormat="1" applyFont="1" applyFill="1" applyBorder="1" applyAlignment="1">
      <alignment horizontal="center" vertical="center"/>
    </xf>
    <xf numFmtId="43" fontId="31" fillId="0" borderId="0" xfId="7" applyNumberFormat="1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vertical="center"/>
    </xf>
    <xf numFmtId="0" fontId="32" fillId="0" borderId="21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 wrapText="1"/>
    </xf>
    <xf numFmtId="0" fontId="30" fillId="0" borderId="4" xfId="0" applyFont="1" applyFill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left" vertical="center" wrapText="1"/>
    </xf>
    <xf numFmtId="43" fontId="32" fillId="0" borderId="4" xfId="7" applyNumberFormat="1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32" fillId="0" borderId="25" xfId="0" applyFont="1" applyFill="1" applyBorder="1" applyAlignment="1">
      <alignment vertical="center"/>
    </xf>
    <xf numFmtId="0" fontId="32" fillId="0" borderId="26" xfId="0" applyFont="1" applyFill="1" applyBorder="1" applyAlignment="1">
      <alignment vertical="center" wrapText="1"/>
    </xf>
    <xf numFmtId="2" fontId="32" fillId="0" borderId="4" xfId="0" applyNumberFormat="1" applyFont="1" applyFill="1" applyBorder="1" applyAlignment="1">
      <alignment horizontal="center" vertical="center"/>
    </xf>
    <xf numFmtId="1" fontId="32" fillId="0" borderId="4" xfId="0" applyNumberFormat="1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32" fillId="0" borderId="39" xfId="0" applyFont="1" applyFill="1" applyBorder="1" applyAlignment="1">
      <alignment vertical="center"/>
    </xf>
    <xf numFmtId="0" fontId="32" fillId="0" borderId="40" xfId="0" applyFont="1" applyFill="1" applyBorder="1" applyAlignment="1">
      <alignment vertical="center" wrapText="1"/>
    </xf>
    <xf numFmtId="0" fontId="33" fillId="0" borderId="3" xfId="0" applyFont="1" applyFill="1" applyBorder="1" applyAlignment="1">
      <alignment horizontal="center" vertical="center"/>
    </xf>
    <xf numFmtId="0" fontId="33" fillId="0" borderId="23" xfId="0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horizontal="left" vertical="center"/>
    </xf>
    <xf numFmtId="0" fontId="31" fillId="0" borderId="4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vertical="center"/>
    </xf>
    <xf numFmtId="0" fontId="31" fillId="0" borderId="26" xfId="0" applyFont="1" applyFill="1" applyBorder="1" applyAlignment="1">
      <alignment vertical="center" wrapText="1"/>
    </xf>
    <xf numFmtId="2" fontId="32" fillId="0" borderId="5" xfId="0" applyNumberFormat="1" applyFont="1" applyFill="1" applyBorder="1" applyAlignment="1">
      <alignment horizontal="center" vertical="center"/>
    </xf>
    <xf numFmtId="0" fontId="32" fillId="0" borderId="0" xfId="0" applyFont="1"/>
    <xf numFmtId="0" fontId="32" fillId="0" borderId="0" xfId="0" applyFont="1" applyBorder="1"/>
    <xf numFmtId="0" fontId="31" fillId="0" borderId="3" xfId="0" applyFont="1" applyFill="1" applyBorder="1" applyAlignment="1">
      <alignment horizontal="center" vertical="center"/>
    </xf>
    <xf numFmtId="1" fontId="32" fillId="0" borderId="3" xfId="0" applyNumberFormat="1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43" fontId="32" fillId="0" borderId="3" xfId="7" applyNumberFormat="1" applyFont="1" applyFill="1" applyBorder="1" applyAlignment="1">
      <alignment horizontal="center" vertical="center"/>
    </xf>
    <xf numFmtId="193" fontId="32" fillId="0" borderId="4" xfId="0" applyNumberFormat="1" applyFont="1" applyFill="1" applyBorder="1" applyAlignment="1">
      <alignment horizontal="center" vertical="center"/>
    </xf>
    <xf numFmtId="1" fontId="31" fillId="0" borderId="4" xfId="0" applyNumberFormat="1" applyFont="1" applyFill="1" applyBorder="1" applyAlignment="1">
      <alignment horizontal="center" vertical="center"/>
    </xf>
    <xf numFmtId="43" fontId="30" fillId="0" borderId="18" xfId="7" applyNumberFormat="1" applyFont="1" applyFill="1" applyBorder="1" applyAlignment="1" applyProtection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left"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left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32" fillId="0" borderId="23" xfId="0" applyFont="1" applyFill="1" applyBorder="1" applyAlignment="1">
      <alignment vertical="center"/>
    </xf>
    <xf numFmtId="0" fontId="32" fillId="0" borderId="24" xfId="0" applyFont="1" applyFill="1" applyBorder="1" applyAlignment="1">
      <alignment vertical="center"/>
    </xf>
    <xf numFmtId="0" fontId="32" fillId="0" borderId="24" xfId="0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vertical="center"/>
    </xf>
    <xf numFmtId="0" fontId="32" fillId="0" borderId="26" xfId="0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right" vertical="center"/>
    </xf>
    <xf numFmtId="0" fontId="30" fillId="0" borderId="16" xfId="0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center" vertical="top"/>
    </xf>
    <xf numFmtId="49" fontId="30" fillId="0" borderId="22" xfId="0" applyNumberFormat="1" applyFont="1" applyFill="1" applyBorder="1"/>
    <xf numFmtId="0" fontId="30" fillId="0" borderId="21" xfId="0" applyFont="1" applyFill="1" applyBorder="1" applyAlignment="1">
      <alignment horizontal="center" vertical="center"/>
    </xf>
    <xf numFmtId="0" fontId="30" fillId="0" borderId="21" xfId="0" applyFont="1" applyFill="1" applyBorder="1" applyAlignment="1">
      <alignment horizontal="center" vertical="top"/>
    </xf>
    <xf numFmtId="49" fontId="30" fillId="0" borderId="21" xfId="0" applyNumberFormat="1" applyFont="1" applyFill="1" applyBorder="1"/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top"/>
    </xf>
    <xf numFmtId="49" fontId="30" fillId="0" borderId="0" xfId="0" applyNumberFormat="1" applyFont="1" applyFill="1"/>
    <xf numFmtId="0" fontId="31" fillId="0" borderId="23" xfId="0" applyFont="1" applyFill="1" applyBorder="1" applyAlignment="1">
      <alignment horizontal="center" vertical="center"/>
    </xf>
    <xf numFmtId="0" fontId="31" fillId="0" borderId="23" xfId="0" applyFont="1" applyFill="1" applyBorder="1" applyAlignment="1">
      <alignment vertical="center"/>
    </xf>
    <xf numFmtId="0" fontId="31" fillId="0" borderId="24" xfId="0" applyFont="1" applyFill="1" applyBorder="1" applyAlignment="1">
      <alignment vertical="center" wrapText="1"/>
    </xf>
    <xf numFmtId="0" fontId="32" fillId="0" borderId="25" xfId="0" applyFont="1" applyFill="1" applyBorder="1" applyAlignment="1">
      <alignment horizontal="center" vertical="center"/>
    </xf>
    <xf numFmtId="0" fontId="32" fillId="0" borderId="25" xfId="0" applyFont="1" applyFill="1" applyBorder="1" applyAlignment="1">
      <alignment horizontal="left" vertical="center"/>
    </xf>
    <xf numFmtId="0" fontId="32" fillId="0" borderId="27" xfId="0" applyFont="1" applyFill="1" applyBorder="1" applyAlignment="1">
      <alignment horizontal="center" vertical="center"/>
    </xf>
    <xf numFmtId="0" fontId="32" fillId="0" borderId="27" xfId="0" applyFont="1" applyFill="1" applyBorder="1" applyAlignment="1">
      <alignment horizontal="left" vertical="center"/>
    </xf>
    <xf numFmtId="0" fontId="32" fillId="0" borderId="28" xfId="0" applyFont="1" applyFill="1" applyBorder="1" applyAlignment="1">
      <alignment vertical="center" wrapText="1"/>
    </xf>
    <xf numFmtId="0" fontId="32" fillId="0" borderId="21" xfId="0" applyFont="1" applyFill="1" applyBorder="1" applyAlignment="1">
      <alignment horizontal="left" vertical="center"/>
    </xf>
    <xf numFmtId="43" fontId="32" fillId="0" borderId="5" xfId="7" applyNumberFormat="1" applyFont="1" applyFill="1" applyBorder="1" applyAlignment="1">
      <alignment horizontal="center" vertical="center"/>
    </xf>
    <xf numFmtId="0" fontId="31" fillId="0" borderId="16" xfId="0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vertical="center"/>
    </xf>
    <xf numFmtId="0" fontId="31" fillId="0" borderId="22" xfId="0" applyFont="1" applyFill="1" applyBorder="1" applyAlignment="1">
      <alignment vertical="center" wrapText="1"/>
    </xf>
    <xf numFmtId="2" fontId="31" fillId="0" borderId="22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43" fontId="31" fillId="0" borderId="22" xfId="7" applyNumberFormat="1" applyFont="1" applyFill="1" applyBorder="1" applyAlignment="1">
      <alignment horizontal="center" vertical="center"/>
    </xf>
    <xf numFmtId="43" fontId="31" fillId="0" borderId="17" xfId="7" applyNumberFormat="1" applyFont="1" applyFill="1" applyBorder="1" applyAlignment="1">
      <alignment horizontal="center" vertical="center"/>
    </xf>
    <xf numFmtId="1" fontId="32" fillId="0" borderId="5" xfId="0" applyNumberFormat="1" applyFont="1" applyFill="1" applyBorder="1" applyAlignment="1">
      <alignment horizontal="center" vertical="center"/>
    </xf>
    <xf numFmtId="194" fontId="7" fillId="0" borderId="4" xfId="7" applyNumberFormat="1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188" fontId="12" fillId="0" borderId="22" xfId="0" applyNumberFormat="1" applyFont="1" applyBorder="1" applyAlignment="1">
      <alignment horizontal="left"/>
    </xf>
    <xf numFmtId="0" fontId="14" fillId="0" borderId="1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30" fillId="0" borderId="14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/>
    </xf>
    <xf numFmtId="43" fontId="30" fillId="0" borderId="18" xfId="1" applyFont="1" applyFill="1" applyBorder="1" applyAlignment="1" applyProtection="1">
      <alignment horizontal="center" vertical="center"/>
    </xf>
    <xf numFmtId="43" fontId="30" fillId="0" borderId="18" xfId="7" applyNumberFormat="1" applyFont="1" applyFill="1" applyBorder="1" applyAlignment="1" applyProtection="1">
      <alignment horizontal="center" vertical="center"/>
    </xf>
    <xf numFmtId="43" fontId="30" fillId="0" borderId="13" xfId="7" applyNumberFormat="1" applyFont="1" applyFill="1" applyBorder="1" applyAlignment="1" applyProtection="1">
      <alignment horizontal="center" vertical="center"/>
    </xf>
    <xf numFmtId="43" fontId="30" fillId="0" borderId="10" xfId="7" applyNumberFormat="1" applyFont="1" applyFill="1" applyBorder="1" applyAlignment="1" applyProtection="1">
      <alignment horizontal="center" vertical="center"/>
    </xf>
    <xf numFmtId="43" fontId="30" fillId="0" borderId="13" xfId="1" applyFont="1" applyFill="1" applyBorder="1" applyAlignment="1" applyProtection="1">
      <alignment horizontal="center" vertical="center"/>
    </xf>
    <xf numFmtId="43" fontId="30" fillId="0" borderId="10" xfId="1" applyFont="1" applyFill="1" applyBorder="1" applyAlignment="1" applyProtection="1">
      <alignment horizontal="center" vertical="center"/>
    </xf>
    <xf numFmtId="43" fontId="35" fillId="0" borderId="4" xfId="7" applyNumberFormat="1" applyFont="1" applyFill="1" applyBorder="1" applyAlignment="1">
      <alignment horizontal="center" vertical="center"/>
    </xf>
    <xf numFmtId="0" fontId="32" fillId="0" borderId="39" xfId="0" applyFont="1" applyFill="1" applyBorder="1" applyAlignment="1">
      <alignment horizontal="center" vertical="center"/>
    </xf>
    <xf numFmtId="0" fontId="32" fillId="0" borderId="39" xfId="0" applyFont="1" applyFill="1" applyBorder="1" applyAlignment="1">
      <alignment horizontal="left" vertical="center"/>
    </xf>
    <xf numFmtId="1" fontId="30" fillId="0" borderId="4" xfId="1" applyNumberFormat="1" applyFont="1" applyFill="1" applyBorder="1" applyAlignment="1" applyProtection="1">
      <alignment horizontal="center" vertical="center"/>
    </xf>
  </cellXfs>
  <cellStyles count="8">
    <cellStyle name="Comma" xfId="1" builtinId="3"/>
    <cellStyle name="Currency" xfId="7" builtinId="4"/>
    <cellStyle name="Normal" xfId="0" builtinId="0"/>
    <cellStyle name="Normal 2 3" xfId="6" xr:uid="{8586C897-6568-4DEF-9CE4-648A67E40886}"/>
    <cellStyle name="Normal_5118-A-SD5201" xfId="5" xr:uid="{8BAF9981-E0C8-49D9-B763-A8F12DA1AC65}"/>
    <cellStyle name="Percent" xfId="2" builtinId="5"/>
    <cellStyle name="เครื่องหมายจุลภาค 5" xfId="4" xr:uid="{82F441CE-8279-4BC0-9F58-DD8EC28CB5E5}"/>
    <cellStyle name="เครื่องหมายจุลภาค 9" xfId="3" xr:uid="{EF60D123-78B9-43BB-9DD1-1BCF96A324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101203</xdr:colOff>
      <xdr:row>1</xdr:row>
      <xdr:rowOff>27385</xdr:rowOff>
    </xdr:from>
    <xdr:to>
      <xdr:col>0</xdr:col>
      <xdr:colOff>272653</xdr:colOff>
      <xdr:row>1</xdr:row>
      <xdr:rowOff>196454</xdr:rowOff>
    </xdr:to>
    <xdr:sp macro="" textlink="">
      <xdr:nvSpPr>
        <xdr:cNvPr id="2" name="Rectangle 3">
          <a:extLst>
            <a:ext uri="{FF2B5EF4-FFF2-40B4-BE49-F238E27FC236}">
              <a16:creationId xmlns:a16="http://schemas.microsoft.com/office/drawing/2014/main" id="{FF9426CC-2D80-46BD-9E01-18C23DEA1497}"/>
            </a:ext>
          </a:extLst>
        </xdr:cNvPr>
        <xdr:cNvSpPr>
          <a:spLocks noChangeArrowheads="1"/>
        </xdr:cNvSpPr>
      </xdr:nvSpPr>
      <xdr:spPr bwMode="auto">
        <a:xfrm>
          <a:off x="101203" y="265510"/>
          <a:ext cx="171450" cy="16906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101203</xdr:colOff>
      <xdr:row>2</xdr:row>
      <xdr:rowOff>27385</xdr:rowOff>
    </xdr:from>
    <xdr:to>
      <xdr:col>0</xdr:col>
      <xdr:colOff>272653</xdr:colOff>
      <xdr:row>2</xdr:row>
      <xdr:rowOff>198835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50063871-7408-458F-97A8-16A245CC2010}"/>
            </a:ext>
          </a:extLst>
        </xdr:cNvPr>
        <xdr:cNvSpPr>
          <a:spLocks noChangeArrowheads="1"/>
        </xdr:cNvSpPr>
      </xdr:nvSpPr>
      <xdr:spPr bwMode="auto">
        <a:xfrm>
          <a:off x="101203" y="49411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101203</xdr:colOff>
      <xdr:row>3</xdr:row>
      <xdr:rowOff>27385</xdr:rowOff>
    </xdr:from>
    <xdr:to>
      <xdr:col>0</xdr:col>
      <xdr:colOff>272653</xdr:colOff>
      <xdr:row>3</xdr:row>
      <xdr:rowOff>198835</xdr:rowOff>
    </xdr:to>
    <xdr:sp macro="" textlink="">
      <xdr:nvSpPr>
        <xdr:cNvPr id="4" name="Rectangle 5">
          <a:extLst>
            <a:ext uri="{FF2B5EF4-FFF2-40B4-BE49-F238E27FC236}">
              <a16:creationId xmlns:a16="http://schemas.microsoft.com/office/drawing/2014/main" id="{1032DF19-300B-4C1F-A8B2-2DFCEAD6CFD5}"/>
            </a:ext>
          </a:extLst>
        </xdr:cNvPr>
        <xdr:cNvSpPr>
          <a:spLocks noChangeArrowheads="1"/>
        </xdr:cNvSpPr>
      </xdr:nvSpPr>
      <xdr:spPr bwMode="auto">
        <a:xfrm>
          <a:off x="101203" y="72271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101203</xdr:colOff>
      <xdr:row>4</xdr:row>
      <xdr:rowOff>27385</xdr:rowOff>
    </xdr:from>
    <xdr:to>
      <xdr:col>0</xdr:col>
      <xdr:colOff>272653</xdr:colOff>
      <xdr:row>4</xdr:row>
      <xdr:rowOff>198835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CA4B8D30-D94D-4EB6-AE0D-86EC97D83A51}"/>
            </a:ext>
          </a:extLst>
        </xdr:cNvPr>
        <xdr:cNvSpPr>
          <a:spLocks noChangeArrowheads="1"/>
        </xdr:cNvSpPr>
      </xdr:nvSpPr>
      <xdr:spPr bwMode="auto">
        <a:xfrm>
          <a:off x="101203" y="95131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101203</xdr:colOff>
      <xdr:row>5</xdr:row>
      <xdr:rowOff>27385</xdr:rowOff>
    </xdr:from>
    <xdr:to>
      <xdr:col>0</xdr:col>
      <xdr:colOff>272653</xdr:colOff>
      <xdr:row>5</xdr:row>
      <xdr:rowOff>198835</xdr:rowOff>
    </xdr:to>
    <xdr:sp macro="" textlink="">
      <xdr:nvSpPr>
        <xdr:cNvPr id="6" name="Rectangle 7">
          <a:extLst>
            <a:ext uri="{FF2B5EF4-FFF2-40B4-BE49-F238E27FC236}">
              <a16:creationId xmlns:a16="http://schemas.microsoft.com/office/drawing/2014/main" id="{15DF81BC-F9B6-48FC-BB83-1202B4B1EBD1}"/>
            </a:ext>
          </a:extLst>
        </xdr:cNvPr>
        <xdr:cNvSpPr>
          <a:spLocks noChangeArrowheads="1"/>
        </xdr:cNvSpPr>
      </xdr:nvSpPr>
      <xdr:spPr bwMode="auto">
        <a:xfrm>
          <a:off x="101203" y="117991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101203</xdr:colOff>
      <xdr:row>6</xdr:row>
      <xdr:rowOff>27385</xdr:rowOff>
    </xdr:from>
    <xdr:to>
      <xdr:col>0</xdr:col>
      <xdr:colOff>272653</xdr:colOff>
      <xdr:row>6</xdr:row>
      <xdr:rowOff>198835</xdr:rowOff>
    </xdr:to>
    <xdr:sp macro="" textlink="">
      <xdr:nvSpPr>
        <xdr:cNvPr id="7" name="Rectangle 8">
          <a:extLst>
            <a:ext uri="{FF2B5EF4-FFF2-40B4-BE49-F238E27FC236}">
              <a16:creationId xmlns:a16="http://schemas.microsoft.com/office/drawing/2014/main" id="{0D223246-4ABE-4D7D-8F90-A1E57A8C901E}"/>
            </a:ext>
          </a:extLst>
        </xdr:cNvPr>
        <xdr:cNvSpPr>
          <a:spLocks noChangeArrowheads="1"/>
        </xdr:cNvSpPr>
      </xdr:nvSpPr>
      <xdr:spPr bwMode="auto">
        <a:xfrm>
          <a:off x="101203" y="140851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21</xdr:row>
      <xdr:rowOff>47625</xdr:rowOff>
    </xdr:from>
    <xdr:to>
      <xdr:col>0</xdr:col>
      <xdr:colOff>304800</xdr:colOff>
      <xdr:row>21</xdr:row>
      <xdr:rowOff>228600</xdr:rowOff>
    </xdr:to>
    <xdr:sp macro="" textlink="">
      <xdr:nvSpPr>
        <xdr:cNvPr id="8" name="Oval 11">
          <a:extLst>
            <a:ext uri="{FF2B5EF4-FFF2-40B4-BE49-F238E27FC236}">
              <a16:creationId xmlns:a16="http://schemas.microsoft.com/office/drawing/2014/main" id="{998684C9-99E4-441E-9DB0-773D2DCB307B}"/>
            </a:ext>
          </a:extLst>
        </xdr:cNvPr>
        <xdr:cNvSpPr>
          <a:spLocks noChangeArrowheads="1"/>
        </xdr:cNvSpPr>
      </xdr:nvSpPr>
      <xdr:spPr bwMode="auto">
        <a:xfrm>
          <a:off x="85725" y="4857750"/>
          <a:ext cx="219075" cy="1809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85725</xdr:colOff>
      <xdr:row>22</xdr:row>
      <xdr:rowOff>47625</xdr:rowOff>
    </xdr:from>
    <xdr:to>
      <xdr:col>0</xdr:col>
      <xdr:colOff>304800</xdr:colOff>
      <xdr:row>22</xdr:row>
      <xdr:rowOff>228600</xdr:rowOff>
    </xdr:to>
    <xdr:sp macro="" textlink="">
      <xdr:nvSpPr>
        <xdr:cNvPr id="9" name="Oval 12">
          <a:extLst>
            <a:ext uri="{FF2B5EF4-FFF2-40B4-BE49-F238E27FC236}">
              <a16:creationId xmlns:a16="http://schemas.microsoft.com/office/drawing/2014/main" id="{0735D6E7-5A25-4CE0-91D7-D55AC1A44AC0}"/>
            </a:ext>
          </a:extLst>
        </xdr:cNvPr>
        <xdr:cNvSpPr>
          <a:spLocks noChangeArrowheads="1"/>
        </xdr:cNvSpPr>
      </xdr:nvSpPr>
      <xdr:spPr bwMode="auto">
        <a:xfrm>
          <a:off x="85725" y="5086350"/>
          <a:ext cx="219075" cy="1809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38100</xdr:colOff>
      <xdr:row>24</xdr:row>
      <xdr:rowOff>76200</xdr:rowOff>
    </xdr:from>
    <xdr:to>
      <xdr:col>2</xdr:col>
      <xdr:colOff>533400</xdr:colOff>
      <xdr:row>27</xdr:row>
      <xdr:rowOff>38100</xdr:rowOff>
    </xdr:to>
    <xdr:sp macro="" textlink="">
      <xdr:nvSpPr>
        <xdr:cNvPr id="10" name="กล่องข้อความ 9">
          <a:extLst>
            <a:ext uri="{FF2B5EF4-FFF2-40B4-BE49-F238E27FC236}">
              <a16:creationId xmlns:a16="http://schemas.microsoft.com/office/drawing/2014/main" id="{769F442B-3706-4928-A04C-DAA62D42B642}"/>
            </a:ext>
          </a:extLst>
        </xdr:cNvPr>
        <xdr:cNvSpPr txBox="1"/>
      </xdr:nvSpPr>
      <xdr:spPr>
        <a:xfrm>
          <a:off x="38100" y="5572125"/>
          <a:ext cx="27432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ลงชื่อ...............................ประมาณราคา</a:t>
          </a:r>
        </a:p>
        <a:p>
          <a:pPr algn="ctr"/>
          <a:r>
            <a:rPr lang="th-TH" sz="140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(นายณัฐิเดช</a:t>
          </a:r>
          <a:r>
            <a:rPr lang="th-TH" sz="1400" baseline="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 คงสิทธิ์)</a:t>
          </a:r>
        </a:p>
        <a:p>
          <a:pPr algn="ctr"/>
          <a:r>
            <a:rPr lang="th-TH" sz="1400" baseline="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ผู้ช่วยนายช่างเขียนแบบ</a:t>
          </a:r>
          <a:endParaRPr lang="th-TH" sz="1400">
            <a:ln>
              <a:noFill/>
            </a:ln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38100</xdr:colOff>
      <xdr:row>28</xdr:row>
      <xdr:rowOff>123825</xdr:rowOff>
    </xdr:from>
    <xdr:to>
      <xdr:col>2</xdr:col>
      <xdr:colOff>533400</xdr:colOff>
      <xdr:row>31</xdr:row>
      <xdr:rowOff>57150</xdr:rowOff>
    </xdr:to>
    <xdr:sp macro="" textlink="">
      <xdr:nvSpPr>
        <xdr:cNvPr id="11" name="กล่องข้อความ 10">
          <a:extLst>
            <a:ext uri="{FF2B5EF4-FFF2-40B4-BE49-F238E27FC236}">
              <a16:creationId xmlns:a16="http://schemas.microsoft.com/office/drawing/2014/main" id="{D899F312-4D96-4D65-995C-57EFEFCE08C7}"/>
            </a:ext>
          </a:extLst>
        </xdr:cNvPr>
        <xdr:cNvSpPr txBox="1"/>
      </xdr:nvSpPr>
      <xdr:spPr>
        <a:xfrm>
          <a:off x="38100" y="6677025"/>
          <a:ext cx="27432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ลงชื่อ................................ตรวจสอบ</a:t>
          </a:r>
        </a:p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(นายเสราช  สมแสง</a:t>
          </a:r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</a:p>
        <a:p>
          <a:pPr algn="ctr"/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หัวหน้าฝ่ายแบบแผนและก่อสร้าง</a:t>
          </a:r>
          <a:endParaRPr lang="th-TH" sz="1400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0</xdr:col>
      <xdr:colOff>38100</xdr:colOff>
      <xdr:row>34</xdr:row>
      <xdr:rowOff>0</xdr:rowOff>
    </xdr:from>
    <xdr:to>
      <xdr:col>2</xdr:col>
      <xdr:colOff>533400</xdr:colOff>
      <xdr:row>38</xdr:row>
      <xdr:rowOff>19050</xdr:rowOff>
    </xdr:to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id="{F063A96B-787A-41B5-B454-EF4970D8F2B1}"/>
            </a:ext>
          </a:extLst>
        </xdr:cNvPr>
        <xdr:cNvSpPr txBox="1"/>
      </xdr:nvSpPr>
      <xdr:spPr>
        <a:xfrm>
          <a:off x="38100" y="7905750"/>
          <a:ext cx="27432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ลงชื่อ................................ตรวจสอบ</a:t>
          </a:r>
        </a:p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(นายสุธรรม</a:t>
          </a:r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 ศรีรูจี)</a:t>
          </a:r>
        </a:p>
        <a:p>
          <a:pPr algn="ctr"/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ผู้อำนวยการกองช่าง</a:t>
          </a:r>
          <a:endParaRPr lang="th-TH" sz="1400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2</xdr:col>
      <xdr:colOff>800101</xdr:colOff>
      <xdr:row>24</xdr:row>
      <xdr:rowOff>76200</xdr:rowOff>
    </xdr:from>
    <xdr:to>
      <xdr:col>6</xdr:col>
      <xdr:colOff>131886</xdr:colOff>
      <xdr:row>27</xdr:row>
      <xdr:rowOff>38100</xdr:rowOff>
    </xdr:to>
    <xdr:sp macro="" textlink="">
      <xdr:nvSpPr>
        <xdr:cNvPr id="13" name="กล่องข้อความ 12">
          <a:extLst>
            <a:ext uri="{FF2B5EF4-FFF2-40B4-BE49-F238E27FC236}">
              <a16:creationId xmlns:a16="http://schemas.microsoft.com/office/drawing/2014/main" id="{ED94AE5C-9EF9-4576-8C78-C0F87E2E0FDF}"/>
            </a:ext>
          </a:extLst>
        </xdr:cNvPr>
        <xdr:cNvSpPr txBox="1"/>
      </xdr:nvSpPr>
      <xdr:spPr>
        <a:xfrm>
          <a:off x="2763716" y="5879123"/>
          <a:ext cx="2672862" cy="7605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ลงชื่อ................................เห็นชอบ</a:t>
          </a:r>
        </a:p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(นายชัยณรงค์   ชูช่วย</a:t>
          </a:r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</a:p>
        <a:p>
          <a:pPr algn="ctr"/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ปลัดเทศบาล</a:t>
          </a:r>
          <a:endParaRPr lang="th-TH" sz="1400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2</xdr:col>
      <xdr:colOff>800101</xdr:colOff>
      <xdr:row>28</xdr:row>
      <xdr:rowOff>123825</xdr:rowOff>
    </xdr:from>
    <xdr:to>
      <xdr:col>6</xdr:col>
      <xdr:colOff>197828</xdr:colOff>
      <xdr:row>31</xdr:row>
      <xdr:rowOff>57150</xdr:rowOff>
    </xdr:to>
    <xdr:sp macro="" textlink="">
      <xdr:nvSpPr>
        <xdr:cNvPr id="14" name="กล่องข้อความ 13">
          <a:extLst>
            <a:ext uri="{FF2B5EF4-FFF2-40B4-BE49-F238E27FC236}">
              <a16:creationId xmlns:a16="http://schemas.microsoft.com/office/drawing/2014/main" id="{B29D1BA4-ECAD-4D1E-A00C-082B86E62D57}"/>
            </a:ext>
          </a:extLst>
        </xdr:cNvPr>
        <xdr:cNvSpPr txBox="1"/>
      </xdr:nvSpPr>
      <xdr:spPr>
        <a:xfrm>
          <a:off x="2763716" y="7003806"/>
          <a:ext cx="2738804" cy="7392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ลงชื่อ................................เห็นชอบ</a:t>
          </a:r>
        </a:p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(นายไมตรี   แก้วประสิทธิ์</a:t>
          </a:r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</a:p>
        <a:p>
          <a:pPr algn="ctr"/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รองนายกเทศมนตรี</a:t>
          </a:r>
          <a:endParaRPr lang="th-TH" sz="1400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2</xdr:col>
      <xdr:colOff>723900</xdr:colOff>
      <xdr:row>33</xdr:row>
      <xdr:rowOff>171450</xdr:rowOff>
    </xdr:from>
    <xdr:to>
      <xdr:col>6</xdr:col>
      <xdr:colOff>190500</xdr:colOff>
      <xdr:row>38</xdr:row>
      <xdr:rowOff>9525</xdr:rowOff>
    </xdr:to>
    <xdr:sp macro="" textlink="">
      <xdr:nvSpPr>
        <xdr:cNvPr id="15" name="กล่องข้อความ 14">
          <a:extLst>
            <a:ext uri="{FF2B5EF4-FFF2-40B4-BE49-F238E27FC236}">
              <a16:creationId xmlns:a16="http://schemas.microsoft.com/office/drawing/2014/main" id="{274EFE8E-CF80-467C-8A89-DAEC9A3A8355}"/>
            </a:ext>
          </a:extLst>
        </xdr:cNvPr>
        <xdr:cNvSpPr txBox="1"/>
      </xdr:nvSpPr>
      <xdr:spPr>
        <a:xfrm>
          <a:off x="2687515" y="8223738"/>
          <a:ext cx="2807677" cy="753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ลงชื่อ....................................อนุมัติ</a:t>
          </a:r>
        </a:p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(นายสมพร   บุญฤทธิ์</a:t>
          </a:r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</a:p>
        <a:p>
          <a:pPr algn="ctr"/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นายกเทศมนตรี</a:t>
          </a:r>
          <a:endParaRPr lang="th-TH" sz="1400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16</xdr:row>
      <xdr:rowOff>295275</xdr:rowOff>
    </xdr:from>
    <xdr:to>
      <xdr:col>3</xdr:col>
      <xdr:colOff>487240</xdr:colOff>
      <xdr:row>19</xdr:row>
      <xdr:rowOff>141410</xdr:rowOff>
    </xdr:to>
    <xdr:sp macro="" textlink="">
      <xdr:nvSpPr>
        <xdr:cNvPr id="2" name="กล่องข้อความ 9">
          <a:extLst>
            <a:ext uri="{FF2B5EF4-FFF2-40B4-BE49-F238E27FC236}">
              <a16:creationId xmlns:a16="http://schemas.microsoft.com/office/drawing/2014/main" id="{D71DC56B-68C9-4CB7-832E-DFBEB4929C1A}"/>
            </a:ext>
          </a:extLst>
        </xdr:cNvPr>
        <xdr:cNvSpPr txBox="1"/>
      </xdr:nvSpPr>
      <xdr:spPr>
        <a:xfrm>
          <a:off x="904875" y="5172075"/>
          <a:ext cx="2458915" cy="7605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ลงชื่อ...............................ประมาณราคา</a:t>
          </a:r>
        </a:p>
        <a:p>
          <a:pPr algn="ctr"/>
          <a:r>
            <a:rPr lang="th-TH" sz="140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(นายณัฐิเดช</a:t>
          </a:r>
          <a:r>
            <a:rPr lang="th-TH" sz="1400" baseline="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 คงสิทธิ์)</a:t>
          </a:r>
        </a:p>
        <a:p>
          <a:pPr algn="ctr"/>
          <a:r>
            <a:rPr lang="th-TH" sz="1400" baseline="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ผู้ช่วยนายช่างเขียนแบบ</a:t>
          </a:r>
          <a:endParaRPr lang="th-TH" sz="1400">
            <a:ln>
              <a:noFill/>
            </a:ln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542925</xdr:colOff>
      <xdr:row>17</xdr:row>
      <xdr:rowOff>10258</xdr:rowOff>
    </xdr:from>
    <xdr:to>
      <xdr:col>9</xdr:col>
      <xdr:colOff>458665</xdr:colOff>
      <xdr:row>19</xdr:row>
      <xdr:rowOff>139944</xdr:rowOff>
    </xdr:to>
    <xdr:sp macro="" textlink="">
      <xdr:nvSpPr>
        <xdr:cNvPr id="3" name="กล่องข้อความ 10">
          <a:extLst>
            <a:ext uri="{FF2B5EF4-FFF2-40B4-BE49-F238E27FC236}">
              <a16:creationId xmlns:a16="http://schemas.microsoft.com/office/drawing/2014/main" id="{5B0690E1-F40E-4AD2-B65A-BD68BF85D1F7}"/>
            </a:ext>
          </a:extLst>
        </xdr:cNvPr>
        <xdr:cNvSpPr txBox="1"/>
      </xdr:nvSpPr>
      <xdr:spPr>
        <a:xfrm>
          <a:off x="5695950" y="5191858"/>
          <a:ext cx="2458915" cy="7392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ลงชื่อ................................ตรวจสอบ</a:t>
          </a:r>
        </a:p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(นายเสราช  สมแสง</a:t>
          </a:r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</a:p>
        <a:p>
          <a:pPr algn="ctr"/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หัวหน้าฝ่ายแบบแผนและก่อสร้าง</a:t>
          </a:r>
          <a:endParaRPr lang="th-TH" sz="1400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2</xdr:col>
      <xdr:colOff>76200</xdr:colOff>
      <xdr:row>33</xdr:row>
      <xdr:rowOff>28575</xdr:rowOff>
    </xdr:from>
    <xdr:to>
      <xdr:col>3</xdr:col>
      <xdr:colOff>420565</xdr:colOff>
      <xdr:row>35</xdr:row>
      <xdr:rowOff>236660</xdr:rowOff>
    </xdr:to>
    <xdr:sp macro="" textlink="">
      <xdr:nvSpPr>
        <xdr:cNvPr id="4" name="กล่องข้อความ 9">
          <a:extLst>
            <a:ext uri="{FF2B5EF4-FFF2-40B4-BE49-F238E27FC236}">
              <a16:creationId xmlns:a16="http://schemas.microsoft.com/office/drawing/2014/main" id="{5DCBFFB5-AC7A-4CB5-ADD1-582782F1F8B6}"/>
            </a:ext>
          </a:extLst>
        </xdr:cNvPr>
        <xdr:cNvSpPr txBox="1"/>
      </xdr:nvSpPr>
      <xdr:spPr>
        <a:xfrm>
          <a:off x="838200" y="11306175"/>
          <a:ext cx="2458915" cy="7605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ลงชื่อ...............................ประมาณราคา</a:t>
          </a:r>
        </a:p>
        <a:p>
          <a:pPr algn="ctr"/>
          <a:r>
            <a:rPr lang="th-TH" sz="140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(นายณัฐิเดช</a:t>
          </a:r>
          <a:r>
            <a:rPr lang="th-TH" sz="1400" baseline="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 คงสิทธิ์)</a:t>
          </a:r>
        </a:p>
        <a:p>
          <a:pPr algn="ctr"/>
          <a:r>
            <a:rPr lang="th-TH" sz="1400" baseline="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ผู้ช่วยนายช่างเขียนแบบ</a:t>
          </a:r>
          <a:endParaRPr lang="th-TH" sz="1400">
            <a:ln>
              <a:noFill/>
            </a:ln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476250</xdr:colOff>
      <xdr:row>33</xdr:row>
      <xdr:rowOff>48358</xdr:rowOff>
    </xdr:from>
    <xdr:to>
      <xdr:col>9</xdr:col>
      <xdr:colOff>391990</xdr:colOff>
      <xdr:row>35</xdr:row>
      <xdr:rowOff>235194</xdr:rowOff>
    </xdr:to>
    <xdr:sp macro="" textlink="">
      <xdr:nvSpPr>
        <xdr:cNvPr id="5" name="กล่องข้อความ 10">
          <a:extLst>
            <a:ext uri="{FF2B5EF4-FFF2-40B4-BE49-F238E27FC236}">
              <a16:creationId xmlns:a16="http://schemas.microsoft.com/office/drawing/2014/main" id="{A6ACC127-7D14-4B00-A9D6-28EA1D0817E1}"/>
            </a:ext>
          </a:extLst>
        </xdr:cNvPr>
        <xdr:cNvSpPr txBox="1"/>
      </xdr:nvSpPr>
      <xdr:spPr>
        <a:xfrm>
          <a:off x="5629275" y="11325958"/>
          <a:ext cx="2458915" cy="7392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ลงชื่อ................................ตรวจสอบ</a:t>
          </a:r>
        </a:p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(นายเสราช  สมแสง</a:t>
          </a:r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</a:p>
        <a:p>
          <a:pPr algn="ctr"/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หัวหน้าฝ่ายแบบแผนและก่อสร้าง</a:t>
          </a:r>
          <a:endParaRPr lang="th-TH" sz="1400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2</xdr:col>
      <xdr:colOff>495300</xdr:colOff>
      <xdr:row>50</xdr:row>
      <xdr:rowOff>9525</xdr:rowOff>
    </xdr:from>
    <xdr:to>
      <xdr:col>4</xdr:col>
      <xdr:colOff>125290</xdr:colOff>
      <xdr:row>52</xdr:row>
      <xdr:rowOff>84260</xdr:rowOff>
    </xdr:to>
    <xdr:sp macro="" textlink="">
      <xdr:nvSpPr>
        <xdr:cNvPr id="6" name="กล่องข้อความ 9">
          <a:extLst>
            <a:ext uri="{FF2B5EF4-FFF2-40B4-BE49-F238E27FC236}">
              <a16:creationId xmlns:a16="http://schemas.microsoft.com/office/drawing/2014/main" id="{016C7FC8-E100-404A-9F1E-6560ACEA3DDA}"/>
            </a:ext>
          </a:extLst>
        </xdr:cNvPr>
        <xdr:cNvSpPr txBox="1"/>
      </xdr:nvSpPr>
      <xdr:spPr>
        <a:xfrm>
          <a:off x="1257300" y="17173575"/>
          <a:ext cx="2458915" cy="7605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ลงชื่อ...............................ประมาณราคา</a:t>
          </a:r>
        </a:p>
        <a:p>
          <a:pPr algn="ctr"/>
          <a:r>
            <a:rPr lang="th-TH" sz="140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(นายณัฐิเดช</a:t>
          </a:r>
          <a:r>
            <a:rPr lang="th-TH" sz="1400" baseline="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 คงสิทธิ์)</a:t>
          </a:r>
        </a:p>
        <a:p>
          <a:pPr algn="ctr"/>
          <a:r>
            <a:rPr lang="th-TH" sz="1400" baseline="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ผู้ช่วยนายช่างเขียนแบบ</a:t>
          </a:r>
          <a:endParaRPr lang="th-TH" sz="1400">
            <a:ln>
              <a:noFill/>
            </a:ln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466725</xdr:colOff>
      <xdr:row>50</xdr:row>
      <xdr:rowOff>19783</xdr:rowOff>
    </xdr:from>
    <xdr:to>
      <xdr:col>9</xdr:col>
      <xdr:colOff>382465</xdr:colOff>
      <xdr:row>52</xdr:row>
      <xdr:rowOff>73269</xdr:rowOff>
    </xdr:to>
    <xdr:sp macro="" textlink="">
      <xdr:nvSpPr>
        <xdr:cNvPr id="7" name="กล่องข้อความ 10">
          <a:extLst>
            <a:ext uri="{FF2B5EF4-FFF2-40B4-BE49-F238E27FC236}">
              <a16:creationId xmlns:a16="http://schemas.microsoft.com/office/drawing/2014/main" id="{DD6AFC3E-2E4F-4CCD-B216-94CB96F41C63}"/>
            </a:ext>
          </a:extLst>
        </xdr:cNvPr>
        <xdr:cNvSpPr txBox="1"/>
      </xdr:nvSpPr>
      <xdr:spPr>
        <a:xfrm>
          <a:off x="5619750" y="17183833"/>
          <a:ext cx="2458915" cy="7392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ลงชื่อ................................ตรวจสอบ</a:t>
          </a:r>
        </a:p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(นายเสราช  สมแสง</a:t>
          </a:r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</a:p>
        <a:p>
          <a:pPr algn="ctr"/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หัวหน้าฝ่ายแบบแผนและก่อสร้าง</a:t>
          </a:r>
          <a:endParaRPr lang="th-TH" sz="1400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2</xdr:col>
      <xdr:colOff>400050</xdr:colOff>
      <xdr:row>59</xdr:row>
      <xdr:rowOff>285750</xdr:rowOff>
    </xdr:from>
    <xdr:to>
      <xdr:col>4</xdr:col>
      <xdr:colOff>30040</xdr:colOff>
      <xdr:row>62</xdr:row>
      <xdr:rowOff>131885</xdr:rowOff>
    </xdr:to>
    <xdr:sp macro="" textlink="">
      <xdr:nvSpPr>
        <xdr:cNvPr id="8" name="กล่องข้อความ 9">
          <a:extLst>
            <a:ext uri="{FF2B5EF4-FFF2-40B4-BE49-F238E27FC236}">
              <a16:creationId xmlns:a16="http://schemas.microsoft.com/office/drawing/2014/main" id="{1895727C-D374-4AA2-9F54-83A0699E8B41}"/>
            </a:ext>
          </a:extLst>
        </xdr:cNvPr>
        <xdr:cNvSpPr txBox="1"/>
      </xdr:nvSpPr>
      <xdr:spPr>
        <a:xfrm>
          <a:off x="1162050" y="22698075"/>
          <a:ext cx="2458915" cy="7605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ลงชื่อ...............................ประมาณราคา</a:t>
          </a:r>
        </a:p>
        <a:p>
          <a:pPr algn="ctr"/>
          <a:r>
            <a:rPr lang="th-TH" sz="140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(นายณัฐิเดช</a:t>
          </a:r>
          <a:r>
            <a:rPr lang="th-TH" sz="1400" baseline="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  คงสิทธิ์)</a:t>
          </a:r>
        </a:p>
        <a:p>
          <a:pPr algn="ctr"/>
          <a:r>
            <a:rPr lang="th-TH" sz="1400" baseline="0">
              <a:ln>
                <a:noFill/>
              </a:ln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ผู้ช่วยนายช่างเขียนแบบ</a:t>
          </a:r>
          <a:endParaRPr lang="th-TH" sz="1400">
            <a:ln>
              <a:noFill/>
            </a:ln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  <xdr:twoCellAnchor>
    <xdr:from>
      <xdr:col>6</xdr:col>
      <xdr:colOff>371475</xdr:colOff>
      <xdr:row>59</xdr:row>
      <xdr:rowOff>296008</xdr:rowOff>
    </xdr:from>
    <xdr:to>
      <xdr:col>9</xdr:col>
      <xdr:colOff>287215</xdr:colOff>
      <xdr:row>62</xdr:row>
      <xdr:rowOff>120894</xdr:rowOff>
    </xdr:to>
    <xdr:sp macro="" textlink="">
      <xdr:nvSpPr>
        <xdr:cNvPr id="9" name="กล่องข้อความ 10">
          <a:extLst>
            <a:ext uri="{FF2B5EF4-FFF2-40B4-BE49-F238E27FC236}">
              <a16:creationId xmlns:a16="http://schemas.microsoft.com/office/drawing/2014/main" id="{7F324213-0988-48EE-B9AB-A1905A272CDF}"/>
            </a:ext>
          </a:extLst>
        </xdr:cNvPr>
        <xdr:cNvSpPr txBox="1"/>
      </xdr:nvSpPr>
      <xdr:spPr>
        <a:xfrm>
          <a:off x="5524500" y="22708333"/>
          <a:ext cx="2458915" cy="7392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ลงชื่อ................................ตรวจสอบ</a:t>
          </a:r>
        </a:p>
        <a:p>
          <a:pPr algn="ctr"/>
          <a:r>
            <a:rPr lang="th-TH" sz="140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(นายเสราช  สมแสง</a:t>
          </a:r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)</a:t>
          </a:r>
        </a:p>
        <a:p>
          <a:pPr algn="ctr"/>
          <a:r>
            <a:rPr lang="th-TH" sz="1400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หัวหน้าฝ่ายแบบแผนและก่อสร้าง</a:t>
          </a:r>
          <a:endParaRPr lang="th-TH" sz="1400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F67EC-870F-4421-83BF-8DAE8E621A42}">
  <dimension ref="A1:G41"/>
  <sheetViews>
    <sheetView showGridLines="0" showWhiteSpace="0" view="pageLayout" zoomScale="130" zoomScaleNormal="100" zoomScalePageLayoutView="130" workbookViewId="0">
      <selection activeCell="C23" sqref="C23"/>
    </sheetView>
  </sheetViews>
  <sheetFormatPr defaultRowHeight="14.25" x14ac:dyDescent="0.2"/>
  <cols>
    <col min="1" max="1" width="5.75" customWidth="1"/>
    <col min="2" max="2" width="20" customWidth="1"/>
    <col min="3" max="3" width="15.375" customWidth="1"/>
    <col min="5" max="5" width="15.625" customWidth="1"/>
    <col min="6" max="7" width="3.75" customWidth="1"/>
  </cols>
  <sheetData>
    <row r="1" spans="1:7" ht="18.75" x14ac:dyDescent="0.3">
      <c r="A1" s="333" t="s">
        <v>93</v>
      </c>
      <c r="B1" s="333"/>
      <c r="C1" s="333"/>
      <c r="D1" s="333"/>
      <c r="E1" s="333"/>
      <c r="F1" s="333"/>
      <c r="G1" s="333"/>
    </row>
    <row r="2" spans="1:7" ht="18.75" x14ac:dyDescent="0.3">
      <c r="A2" s="90"/>
      <c r="B2" s="91" t="str">
        <f>'ปร.4 ถอดปริมาณ'!A3</f>
        <v>โครงการ  :  ปรับปรุงอาคารพัฒนาศูนย์เด็กเล็กเทศบาลตำบลเขาพนม</v>
      </c>
      <c r="C2" s="92"/>
      <c r="D2" s="92"/>
      <c r="E2" s="92"/>
      <c r="F2" s="91"/>
      <c r="G2" s="93"/>
    </row>
    <row r="3" spans="1:7" ht="18.75" x14ac:dyDescent="0.3">
      <c r="A3" s="90"/>
      <c r="B3" s="91" t="str">
        <f>'ปร.4 ถอดปริมาณ'!A4</f>
        <v>สถานที่ก่อสร้าง  :   ตำบลเขาพนม อำเภอเขาพนม จังหวัดกระบี่</v>
      </c>
      <c r="C3" s="92"/>
      <c r="D3" s="92"/>
      <c r="E3" s="92"/>
      <c r="F3" s="91"/>
      <c r="G3" s="93"/>
    </row>
    <row r="4" spans="1:7" ht="18.75" x14ac:dyDescent="0.3">
      <c r="A4" s="90"/>
      <c r="B4" s="91" t="s">
        <v>117</v>
      </c>
      <c r="C4" s="176"/>
      <c r="D4" s="92"/>
      <c r="E4" s="92"/>
      <c r="F4" s="91"/>
      <c r="G4" s="93"/>
    </row>
    <row r="5" spans="1:7" ht="18.75" x14ac:dyDescent="0.3">
      <c r="A5" s="90"/>
      <c r="B5" s="91" t="s">
        <v>94</v>
      </c>
      <c r="C5" s="92"/>
      <c r="D5" s="92"/>
      <c r="E5" s="92"/>
      <c r="F5" s="91"/>
      <c r="G5" s="93"/>
    </row>
    <row r="6" spans="1:7" ht="18.75" x14ac:dyDescent="0.3">
      <c r="A6" s="90"/>
      <c r="B6" s="91" t="s">
        <v>254</v>
      </c>
      <c r="C6" s="92"/>
      <c r="D6" s="92"/>
      <c r="E6" s="92"/>
      <c r="F6" s="91"/>
      <c r="G6" s="93"/>
    </row>
    <row r="7" spans="1:7" ht="18.75" x14ac:dyDescent="0.3">
      <c r="A7" s="90"/>
      <c r="B7" s="91" t="s">
        <v>95</v>
      </c>
      <c r="C7" s="334">
        <v>45601</v>
      </c>
      <c r="D7" s="334"/>
      <c r="E7" s="92"/>
      <c r="F7" s="91"/>
      <c r="G7" s="93"/>
    </row>
    <row r="8" spans="1:7" ht="18.75" x14ac:dyDescent="0.3">
      <c r="A8" s="94" t="s">
        <v>77</v>
      </c>
      <c r="B8" s="335" t="s">
        <v>78</v>
      </c>
      <c r="C8" s="95" t="s">
        <v>96</v>
      </c>
      <c r="D8" s="96" t="s">
        <v>97</v>
      </c>
      <c r="E8" s="97" t="s">
        <v>98</v>
      </c>
      <c r="F8" s="335" t="s">
        <v>83</v>
      </c>
      <c r="G8" s="335"/>
    </row>
    <row r="9" spans="1:7" ht="18.75" x14ac:dyDescent="0.3">
      <c r="A9" s="98" t="s">
        <v>0</v>
      </c>
      <c r="B9" s="336"/>
      <c r="C9" s="99" t="s">
        <v>99</v>
      </c>
      <c r="D9" s="100"/>
      <c r="E9" s="101" t="s">
        <v>99</v>
      </c>
      <c r="F9" s="336"/>
      <c r="G9" s="336"/>
    </row>
    <row r="10" spans="1:7" ht="18.75" x14ac:dyDescent="0.3">
      <c r="A10" s="102"/>
      <c r="B10" s="103" t="s">
        <v>100</v>
      </c>
      <c r="C10" s="104"/>
      <c r="D10" s="105"/>
      <c r="E10" s="104"/>
      <c r="F10" s="106"/>
      <c r="G10" s="107"/>
    </row>
    <row r="11" spans="1:7" ht="18.75" x14ac:dyDescent="0.3">
      <c r="A11" s="108">
        <v>1</v>
      </c>
      <c r="B11" s="109" t="s">
        <v>132</v>
      </c>
      <c r="C11" s="110">
        <f>ปร.4!J17</f>
        <v>529804.06400000001</v>
      </c>
      <c r="D11" s="111">
        <v>1.3089</v>
      </c>
      <c r="E11" s="112">
        <f>C11*D11</f>
        <v>693460.53936960001</v>
      </c>
      <c r="F11" s="113"/>
      <c r="G11" s="114"/>
    </row>
    <row r="12" spans="1:7" ht="18.75" x14ac:dyDescent="0.3">
      <c r="A12" s="108"/>
      <c r="B12" s="337" t="s">
        <v>101</v>
      </c>
      <c r="C12" s="337"/>
      <c r="D12" s="115"/>
      <c r="E12" s="115"/>
      <c r="F12" s="113"/>
      <c r="G12" s="114"/>
    </row>
    <row r="13" spans="1:7" ht="18.75" x14ac:dyDescent="0.3">
      <c r="A13" s="108"/>
      <c r="B13" s="116" t="s">
        <v>102</v>
      </c>
      <c r="C13" s="117">
        <v>0</v>
      </c>
      <c r="D13" s="115"/>
      <c r="E13" s="115"/>
      <c r="F13" s="113"/>
      <c r="G13" s="114"/>
    </row>
    <row r="14" spans="1:7" ht="18.75" x14ac:dyDescent="0.3">
      <c r="A14" s="108"/>
      <c r="B14" s="116" t="s">
        <v>103</v>
      </c>
      <c r="C14" s="117">
        <v>0</v>
      </c>
      <c r="D14" s="115"/>
      <c r="E14" s="115"/>
      <c r="F14" s="113"/>
      <c r="G14" s="114"/>
    </row>
    <row r="15" spans="1:7" ht="18.75" x14ac:dyDescent="0.3">
      <c r="A15" s="108"/>
      <c r="B15" s="116" t="s">
        <v>104</v>
      </c>
      <c r="C15" s="117">
        <v>7.0000000000000007E-2</v>
      </c>
      <c r="D15" s="115"/>
      <c r="E15" s="115"/>
      <c r="F15" s="113"/>
      <c r="G15" s="114"/>
    </row>
    <row r="16" spans="1:7" ht="18.75" x14ac:dyDescent="0.3">
      <c r="A16" s="108"/>
      <c r="B16" s="116" t="s">
        <v>105</v>
      </c>
      <c r="C16" s="117">
        <v>7.0000000000000007E-2</v>
      </c>
      <c r="D16" s="115"/>
      <c r="E16" s="115"/>
      <c r="F16" s="113"/>
      <c r="G16" s="114"/>
    </row>
    <row r="17" spans="1:7" ht="18.75" x14ac:dyDescent="0.3">
      <c r="A17" s="112"/>
      <c r="B17" s="118"/>
      <c r="C17" s="110"/>
      <c r="D17" s="119"/>
      <c r="E17" s="115"/>
      <c r="F17" s="120"/>
      <c r="G17" s="121"/>
    </row>
    <row r="18" spans="1:7" ht="18.75" x14ac:dyDescent="0.3">
      <c r="A18" s="122"/>
      <c r="B18" s="175" t="s">
        <v>106</v>
      </c>
      <c r="C18" s="123"/>
      <c r="D18" s="124"/>
      <c r="E18" s="123"/>
      <c r="F18" s="125"/>
      <c r="G18" s="126"/>
    </row>
    <row r="19" spans="1:7" ht="18.75" x14ac:dyDescent="0.3">
      <c r="A19" s="330" t="s">
        <v>107</v>
      </c>
      <c r="B19" s="127" t="s">
        <v>108</v>
      </c>
      <c r="C19" s="128"/>
      <c r="D19" s="128"/>
      <c r="E19" s="129"/>
      <c r="F19" s="130"/>
      <c r="G19" s="131"/>
    </row>
    <row r="20" spans="1:7" ht="18.75" x14ac:dyDescent="0.3">
      <c r="A20" s="331"/>
      <c r="B20" s="127" t="s">
        <v>109</v>
      </c>
      <c r="C20" s="132"/>
      <c r="D20" s="132"/>
      <c r="E20" s="129">
        <v>693000</v>
      </c>
      <c r="F20" s="133"/>
      <c r="G20" s="134"/>
    </row>
    <row r="21" spans="1:7" ht="18.75" x14ac:dyDescent="0.3">
      <c r="A21" s="332"/>
      <c r="B21" s="135" t="s">
        <v>110</v>
      </c>
      <c r="C21" s="132"/>
      <c r="D21" s="132"/>
      <c r="E21" s="136" t="str">
        <f>BAHTTEXT(E20)</f>
        <v>หกแสนเก้าหมื่นสามพันบาทถ้วน</v>
      </c>
      <c r="F21" s="137"/>
      <c r="G21" s="138"/>
    </row>
    <row r="22" spans="1:7" ht="18.75" x14ac:dyDescent="0.3">
      <c r="A22" s="139"/>
      <c r="B22" s="140" t="s">
        <v>111</v>
      </c>
      <c r="C22" s="141">
        <v>398</v>
      </c>
      <c r="D22" s="142" t="s">
        <v>112</v>
      </c>
      <c r="E22" s="143"/>
      <c r="F22" s="144"/>
      <c r="G22" s="144"/>
    </row>
    <row r="23" spans="1:7" ht="18.75" x14ac:dyDescent="0.3">
      <c r="A23" s="139"/>
      <c r="B23" s="140" t="s">
        <v>113</v>
      </c>
      <c r="C23" s="141">
        <f>E20/C22</f>
        <v>1741.2060301507538</v>
      </c>
      <c r="D23" s="142" t="s">
        <v>114</v>
      </c>
      <c r="E23" s="143"/>
      <c r="F23" s="145"/>
      <c r="G23" s="145"/>
    </row>
    <row r="24" spans="1:7" ht="18.75" x14ac:dyDescent="0.3">
      <c r="A24" s="139"/>
      <c r="B24" s="140"/>
      <c r="C24" s="146"/>
      <c r="D24" s="140"/>
      <c r="E24" s="143"/>
      <c r="F24" s="147"/>
      <c r="G24" s="147"/>
    </row>
    <row r="25" spans="1:7" ht="18.75" x14ac:dyDescent="0.3">
      <c r="A25" s="139"/>
      <c r="B25" s="148"/>
      <c r="C25" s="149"/>
      <c r="D25" s="150"/>
      <c r="E25" s="151"/>
      <c r="F25" s="151"/>
      <c r="G25" s="152"/>
    </row>
    <row r="26" spans="1:7" ht="21.75" x14ac:dyDescent="0.5">
      <c r="A26" s="153"/>
      <c r="B26" s="148"/>
      <c r="C26" s="154"/>
      <c r="D26" s="148"/>
      <c r="E26" s="151"/>
      <c r="F26" s="151"/>
      <c r="G26" s="155"/>
    </row>
    <row r="27" spans="1:7" ht="21.75" x14ac:dyDescent="0.5">
      <c r="A27" s="153"/>
      <c r="B27" s="156"/>
      <c r="C27" s="156"/>
      <c r="D27" s="150"/>
      <c r="E27" s="151"/>
      <c r="F27" s="151"/>
      <c r="G27" s="157"/>
    </row>
    <row r="28" spans="1:7" ht="21.75" x14ac:dyDescent="0.5">
      <c r="A28" s="153"/>
      <c r="B28" s="158"/>
      <c r="C28" s="159"/>
      <c r="D28" s="160"/>
      <c r="E28" s="161"/>
      <c r="F28" s="162"/>
      <c r="G28" s="163"/>
    </row>
    <row r="29" spans="1:7" ht="21.75" x14ac:dyDescent="0.5">
      <c r="A29" s="153"/>
      <c r="B29" s="159"/>
      <c r="C29" s="159"/>
      <c r="D29" s="160"/>
      <c r="E29" s="164"/>
      <c r="F29" s="160"/>
      <c r="G29" s="165"/>
    </row>
    <row r="30" spans="1:7" ht="21" x14ac:dyDescent="0.45">
      <c r="A30" s="166"/>
      <c r="B30" s="167"/>
      <c r="C30" s="168"/>
      <c r="D30" s="168"/>
      <c r="E30" s="169"/>
      <c r="F30" s="168"/>
      <c r="G30" s="170"/>
    </row>
    <row r="31" spans="1:7" ht="21" x14ac:dyDescent="0.45">
      <c r="A31" s="166"/>
      <c r="B31" s="167"/>
      <c r="C31" s="165"/>
      <c r="D31" s="171"/>
      <c r="E31" s="172"/>
      <c r="F31" s="169"/>
      <c r="G31" s="170"/>
    </row>
    <row r="32" spans="1:7" x14ac:dyDescent="0.2">
      <c r="A32" s="173"/>
    </row>
    <row r="33" spans="1:1" x14ac:dyDescent="0.2">
      <c r="A33" s="173"/>
    </row>
    <row r="34" spans="1:1" x14ac:dyDescent="0.2">
      <c r="A34" s="173"/>
    </row>
    <row r="35" spans="1:1" x14ac:dyDescent="0.2">
      <c r="A35" s="173"/>
    </row>
    <row r="36" spans="1:1" x14ac:dyDescent="0.2">
      <c r="A36" s="173"/>
    </row>
    <row r="37" spans="1:1" x14ac:dyDescent="0.2">
      <c r="A37" s="173"/>
    </row>
    <row r="38" spans="1:1" x14ac:dyDescent="0.2">
      <c r="A38" s="173"/>
    </row>
    <row r="39" spans="1:1" x14ac:dyDescent="0.2">
      <c r="A39" s="173"/>
    </row>
    <row r="40" spans="1:1" x14ac:dyDescent="0.2">
      <c r="A40" s="173"/>
    </row>
    <row r="41" spans="1:1" x14ac:dyDescent="0.2">
      <c r="A41" s="173"/>
    </row>
  </sheetData>
  <mergeCells count="6">
    <mergeCell ref="A19:A21"/>
    <mergeCell ref="A1:G1"/>
    <mergeCell ref="C7:D7"/>
    <mergeCell ref="B8:B9"/>
    <mergeCell ref="F8:G9"/>
    <mergeCell ref="B12:C12"/>
  </mergeCells>
  <pageMargins left="0.7" right="0.7" top="0.75" bottom="0.75" header="0.3" footer="0.3"/>
  <pageSetup paperSize="9" orientation="portrait" verticalDpi="0" r:id="rId1"/>
  <headerFooter>
    <oddHeader>&amp;R&amp;"TH Sarabun New,ธรรมดา"&amp;14ปร.5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0E786-01E6-49FF-BB75-2583106C9EBC}">
  <dimension ref="A1:L385"/>
  <sheetViews>
    <sheetView showGridLines="0" view="pageLayout" topLeftCell="A22" zoomScaleNormal="100" workbookViewId="0">
      <selection activeCell="F32" sqref="F32"/>
    </sheetView>
  </sheetViews>
  <sheetFormatPr defaultRowHeight="24" x14ac:dyDescent="0.55000000000000004"/>
  <cols>
    <col min="1" max="1" width="5.125" style="290" customWidth="1"/>
    <col min="2" max="2" width="4.875" style="290" customWidth="1"/>
    <col min="3" max="3" width="27.75" style="290" customWidth="1"/>
    <col min="4" max="5" width="9.375" style="291" customWidth="1"/>
    <col min="6" max="9" width="11.125" style="291" customWidth="1"/>
    <col min="10" max="10" width="14" style="291" customWidth="1"/>
    <col min="11" max="11" width="8.25" style="291" customWidth="1"/>
    <col min="12" max="16384" width="9" style="278"/>
  </cols>
  <sheetData>
    <row r="1" spans="1:11" x14ac:dyDescent="0.55000000000000004">
      <c r="A1" s="287" t="s">
        <v>74</v>
      </c>
      <c r="B1" s="287"/>
      <c r="C1" s="287"/>
      <c r="D1" s="288"/>
      <c r="E1" s="288"/>
      <c r="F1" s="288"/>
      <c r="G1" s="288"/>
      <c r="H1" s="288"/>
      <c r="I1" s="288"/>
      <c r="J1" s="288"/>
      <c r="K1" s="288"/>
    </row>
    <row r="2" spans="1:11" x14ac:dyDescent="0.55000000000000004">
      <c r="A2" s="289" t="s">
        <v>75</v>
      </c>
    </row>
    <row r="3" spans="1:11" x14ac:dyDescent="0.55000000000000004">
      <c r="A3" s="289" t="s">
        <v>255</v>
      </c>
    </row>
    <row r="4" spans="1:11" x14ac:dyDescent="0.55000000000000004">
      <c r="A4" s="292" t="s">
        <v>133</v>
      </c>
    </row>
    <row r="5" spans="1:11" x14ac:dyDescent="0.55000000000000004">
      <c r="A5" s="289" t="s">
        <v>76</v>
      </c>
    </row>
    <row r="6" spans="1:11" x14ac:dyDescent="0.55000000000000004">
      <c r="A6" s="293" t="s">
        <v>77</v>
      </c>
      <c r="B6" s="338" t="s">
        <v>78</v>
      </c>
      <c r="C6" s="339"/>
      <c r="D6" s="342" t="s">
        <v>79</v>
      </c>
      <c r="E6" s="342"/>
      <c r="F6" s="342" t="s">
        <v>80</v>
      </c>
      <c r="G6" s="342"/>
      <c r="H6" s="342" t="s">
        <v>81</v>
      </c>
      <c r="I6" s="342"/>
      <c r="J6" s="250" t="s">
        <v>82</v>
      </c>
      <c r="K6" s="342" t="s">
        <v>83</v>
      </c>
    </row>
    <row r="7" spans="1:11" x14ac:dyDescent="0.55000000000000004">
      <c r="A7" s="294" t="s">
        <v>0</v>
      </c>
      <c r="B7" s="340"/>
      <c r="C7" s="341"/>
      <c r="D7" s="250" t="s">
        <v>4</v>
      </c>
      <c r="E7" s="250" t="s">
        <v>3</v>
      </c>
      <c r="F7" s="250" t="s">
        <v>84</v>
      </c>
      <c r="G7" s="250" t="s">
        <v>19</v>
      </c>
      <c r="H7" s="250" t="s">
        <v>84</v>
      </c>
      <c r="I7" s="250" t="s">
        <v>19</v>
      </c>
      <c r="J7" s="250" t="s">
        <v>85</v>
      </c>
      <c r="K7" s="342"/>
    </row>
    <row r="8" spans="1:11" x14ac:dyDescent="0.55000000000000004">
      <c r="A8" s="282"/>
      <c r="B8" s="295"/>
      <c r="C8" s="296" t="s">
        <v>86</v>
      </c>
      <c r="D8" s="297"/>
      <c r="E8" s="282"/>
      <c r="F8" s="282"/>
      <c r="G8" s="282"/>
      <c r="H8" s="282"/>
      <c r="I8" s="282"/>
      <c r="J8" s="282"/>
      <c r="K8" s="282"/>
    </row>
    <row r="9" spans="1:11" x14ac:dyDescent="0.55000000000000004">
      <c r="A9" s="263">
        <v>1</v>
      </c>
      <c r="B9" s="264"/>
      <c r="C9" s="298" t="str">
        <f>C24</f>
        <v>งานรื้อถอนวัสดุมุงหลังคา</v>
      </c>
      <c r="D9" s="299">
        <v>1</v>
      </c>
      <c r="E9" s="263" t="s">
        <v>19</v>
      </c>
      <c r="F9" s="263"/>
      <c r="G9" s="263"/>
      <c r="H9" s="263"/>
      <c r="I9" s="263"/>
      <c r="J9" s="300">
        <f>J33</f>
        <v>21215.239999999998</v>
      </c>
      <c r="K9" s="263"/>
    </row>
    <row r="10" spans="1:11" x14ac:dyDescent="0.55000000000000004">
      <c r="A10" s="263">
        <v>2</v>
      </c>
      <c r="B10" s="264"/>
      <c r="C10" s="298" t="str">
        <f>C39</f>
        <v>งานสถาปัตยกรรม</v>
      </c>
      <c r="D10" s="299">
        <v>1</v>
      </c>
      <c r="E10" s="263" t="s">
        <v>19</v>
      </c>
      <c r="F10" s="263"/>
      <c r="G10" s="263"/>
      <c r="H10" s="263"/>
      <c r="I10" s="263"/>
      <c r="J10" s="300">
        <f>J49</f>
        <v>377088.82400000002</v>
      </c>
      <c r="K10" s="263"/>
    </row>
    <row r="11" spans="1:11" x14ac:dyDescent="0.55000000000000004">
      <c r="A11" s="263">
        <v>3</v>
      </c>
      <c r="B11" s="264"/>
      <c r="C11" s="298" t="str">
        <f>C56</f>
        <v>งานไฟฟ้า</v>
      </c>
      <c r="D11" s="299">
        <v>1</v>
      </c>
      <c r="E11" s="263" t="s">
        <v>19</v>
      </c>
      <c r="F11" s="263"/>
      <c r="G11" s="263"/>
      <c r="H11" s="263"/>
      <c r="I11" s="263"/>
      <c r="J11" s="300">
        <f>J58</f>
        <v>131500</v>
      </c>
      <c r="K11" s="263"/>
    </row>
    <row r="12" spans="1:11" x14ac:dyDescent="0.55000000000000004">
      <c r="A12" s="263"/>
      <c r="B12" s="264"/>
      <c r="C12" s="298"/>
      <c r="D12" s="299"/>
      <c r="E12" s="263"/>
      <c r="F12" s="263"/>
      <c r="G12" s="263"/>
      <c r="H12" s="263"/>
      <c r="I12" s="263"/>
      <c r="J12" s="300"/>
      <c r="K12" s="263"/>
    </row>
    <row r="13" spans="1:11" x14ac:dyDescent="0.55000000000000004">
      <c r="A13" s="263"/>
      <c r="B13" s="264"/>
      <c r="C13" s="298"/>
      <c r="D13" s="299"/>
      <c r="E13" s="263"/>
      <c r="F13" s="263"/>
      <c r="G13" s="263"/>
      <c r="H13" s="263"/>
      <c r="I13" s="263"/>
      <c r="J13" s="263"/>
      <c r="K13" s="263"/>
    </row>
    <row r="14" spans="1:11" x14ac:dyDescent="0.55000000000000004">
      <c r="A14" s="263"/>
      <c r="B14" s="264"/>
      <c r="C14" s="298"/>
      <c r="D14" s="299"/>
      <c r="E14" s="263"/>
      <c r="F14" s="263"/>
      <c r="G14" s="263"/>
      <c r="H14" s="263"/>
      <c r="I14" s="263"/>
      <c r="J14" s="263"/>
      <c r="K14" s="263"/>
    </row>
    <row r="15" spans="1:11" x14ac:dyDescent="0.55000000000000004">
      <c r="A15" s="263"/>
      <c r="B15" s="264"/>
      <c r="C15" s="298"/>
      <c r="D15" s="299"/>
      <c r="E15" s="263"/>
      <c r="F15" s="263"/>
      <c r="G15" s="263"/>
      <c r="H15" s="263"/>
      <c r="I15" s="263"/>
      <c r="J15" s="263"/>
      <c r="K15" s="263"/>
    </row>
    <row r="16" spans="1:11" x14ac:dyDescent="0.55000000000000004">
      <c r="A16" s="263"/>
      <c r="B16" s="264"/>
      <c r="C16" s="298"/>
      <c r="D16" s="299"/>
      <c r="E16" s="263"/>
      <c r="F16" s="263"/>
      <c r="G16" s="263"/>
      <c r="H16" s="263"/>
      <c r="I16" s="263"/>
      <c r="J16" s="263"/>
      <c r="K16" s="263"/>
    </row>
    <row r="17" spans="1:11" x14ac:dyDescent="0.55000000000000004">
      <c r="A17" s="301"/>
      <c r="B17" s="302"/>
      <c r="C17" s="303" t="s">
        <v>87</v>
      </c>
      <c r="D17" s="187"/>
      <c r="E17" s="188"/>
      <c r="F17" s="189"/>
      <c r="G17" s="190"/>
      <c r="H17" s="191"/>
      <c r="I17" s="190"/>
      <c r="J17" s="192">
        <f>SUM(J8:J16)</f>
        <v>529804.06400000001</v>
      </c>
      <c r="K17" s="193"/>
    </row>
    <row r="18" spans="1:11" x14ac:dyDescent="0.55000000000000004">
      <c r="A18" s="304"/>
      <c r="B18" s="305"/>
      <c r="C18" s="306"/>
      <c r="D18" s="194"/>
      <c r="E18" s="195"/>
      <c r="F18" s="196"/>
      <c r="G18" s="197"/>
      <c r="H18" s="198"/>
      <c r="I18" s="197"/>
      <c r="J18" s="197"/>
      <c r="K18" s="196"/>
    </row>
    <row r="19" spans="1:11" x14ac:dyDescent="0.55000000000000004">
      <c r="A19" s="307"/>
      <c r="B19" s="308"/>
      <c r="C19" s="309"/>
      <c r="D19" s="199"/>
      <c r="E19" s="249"/>
      <c r="F19" s="200"/>
      <c r="G19" s="201"/>
      <c r="H19" s="202"/>
      <c r="I19" s="201"/>
      <c r="J19" s="201"/>
      <c r="K19" s="200"/>
    </row>
    <row r="20" spans="1:11" x14ac:dyDescent="0.55000000000000004">
      <c r="A20" s="307"/>
      <c r="B20" s="308"/>
      <c r="C20" s="309"/>
      <c r="D20" s="199"/>
      <c r="E20" s="249"/>
      <c r="F20" s="200"/>
      <c r="G20" s="201"/>
      <c r="H20" s="202"/>
      <c r="I20" s="201"/>
      <c r="J20" s="201"/>
      <c r="K20" s="200"/>
    </row>
    <row r="21" spans="1:11" x14ac:dyDescent="0.55000000000000004">
      <c r="A21" s="307"/>
      <c r="B21" s="308"/>
      <c r="C21" s="309"/>
      <c r="D21" s="199"/>
      <c r="E21" s="249"/>
      <c r="F21" s="200"/>
      <c r="G21" s="201"/>
      <c r="H21" s="202"/>
      <c r="I21" s="201"/>
      <c r="J21" s="201"/>
      <c r="K21" s="200"/>
    </row>
    <row r="22" spans="1:11" x14ac:dyDescent="0.55000000000000004">
      <c r="A22" s="293" t="s">
        <v>77</v>
      </c>
      <c r="B22" s="338" t="s">
        <v>78</v>
      </c>
      <c r="C22" s="339"/>
      <c r="D22" s="342" t="s">
        <v>79</v>
      </c>
      <c r="E22" s="342"/>
      <c r="F22" s="342" t="s">
        <v>80</v>
      </c>
      <c r="G22" s="342"/>
      <c r="H22" s="342" t="s">
        <v>81</v>
      </c>
      <c r="I22" s="342"/>
      <c r="J22" s="250" t="s">
        <v>82</v>
      </c>
      <c r="K22" s="346" t="s">
        <v>83</v>
      </c>
    </row>
    <row r="23" spans="1:11" x14ac:dyDescent="0.55000000000000004">
      <c r="A23" s="294" t="s">
        <v>0</v>
      </c>
      <c r="B23" s="340"/>
      <c r="C23" s="341"/>
      <c r="D23" s="250" t="s">
        <v>4</v>
      </c>
      <c r="E23" s="250" t="s">
        <v>3</v>
      </c>
      <c r="F23" s="250" t="s">
        <v>84</v>
      </c>
      <c r="G23" s="250" t="s">
        <v>19</v>
      </c>
      <c r="H23" s="250" t="s">
        <v>84</v>
      </c>
      <c r="I23" s="250" t="s">
        <v>19</v>
      </c>
      <c r="J23" s="250" t="s">
        <v>85</v>
      </c>
      <c r="K23" s="347"/>
    </row>
    <row r="24" spans="1:11" ht="26.25" customHeight="1" x14ac:dyDescent="0.55000000000000004">
      <c r="A24" s="310">
        <f>'ถอดปริมาณ 01'!A2</f>
        <v>1</v>
      </c>
      <c r="B24" s="311"/>
      <c r="C24" s="312" t="str">
        <f>'ถอดปริมาณ 01'!B2</f>
        <v>งานรื้อถอนวัสดุมุงหลังคา</v>
      </c>
      <c r="D24" s="282"/>
      <c r="E24" s="282"/>
      <c r="F24" s="283"/>
      <c r="G24" s="283"/>
      <c r="H24" s="283"/>
      <c r="I24" s="283"/>
      <c r="J24" s="283"/>
      <c r="K24" s="283"/>
    </row>
    <row r="25" spans="1:11" ht="26.25" customHeight="1" x14ac:dyDescent="0.55000000000000004">
      <c r="A25" s="313">
        <f>'ถอดปริมาณ 01'!A3</f>
        <v>1.1000000000000001</v>
      </c>
      <c r="B25" s="264"/>
      <c r="C25" s="265" t="str">
        <f>'ถอดปริมาณ 01'!B3</f>
        <v>งานรื้อถอนหลังคากระเบื้องลอนคู่</v>
      </c>
      <c r="D25" s="267">
        <f>'ถอดปริมาณ 01'!G8</f>
        <v>215.46199999999999</v>
      </c>
      <c r="E25" s="263" t="str">
        <f>'ถอดปริมาณ 01'!H8</f>
        <v>ตร.ม.</v>
      </c>
      <c r="F25" s="262">
        <v>0</v>
      </c>
      <c r="G25" s="262">
        <f>D25*F25</f>
        <v>0</v>
      </c>
      <c r="H25" s="262">
        <v>20</v>
      </c>
      <c r="I25" s="262">
        <f>D25*H25</f>
        <v>4309.24</v>
      </c>
      <c r="J25" s="262">
        <f>G25+I25</f>
        <v>4309.24</v>
      </c>
      <c r="K25" s="262"/>
    </row>
    <row r="26" spans="1:11" ht="31.5" customHeight="1" x14ac:dyDescent="0.55000000000000004">
      <c r="A26" s="313">
        <f>'ถอดปริมาณ 01'!A9</f>
        <v>1.2</v>
      </c>
      <c r="B26" s="314"/>
      <c r="C26" s="265" t="str">
        <f>'ถอดปริมาณ 01'!B9</f>
        <v>งานรื้อถอนหลังคา แผ่นรีดลอน</v>
      </c>
      <c r="D26" s="267">
        <f>'ถอดปริมาณ 01'!G11</f>
        <v>145</v>
      </c>
      <c r="E26" s="266" t="str">
        <f>'ถอดปริมาณ 01'!H11</f>
        <v>ตร.ม.</v>
      </c>
      <c r="F26" s="262">
        <v>0</v>
      </c>
      <c r="G26" s="262">
        <f t="shared" ref="G26:G31" si="0">D26*F26</f>
        <v>0</v>
      </c>
      <c r="H26" s="262">
        <v>20</v>
      </c>
      <c r="I26" s="262">
        <f t="shared" ref="I26:I31" si="1">D26*H26</f>
        <v>2900</v>
      </c>
      <c r="J26" s="262">
        <f t="shared" ref="J26:J31" si="2">G26+I26</f>
        <v>2900</v>
      </c>
      <c r="K26" s="262"/>
    </row>
    <row r="27" spans="1:11" ht="45.75" customHeight="1" x14ac:dyDescent="0.55000000000000004">
      <c r="A27" s="313">
        <f>'ถอดปริมาณ 01'!A12</f>
        <v>1.3</v>
      </c>
      <c r="B27" s="314"/>
      <c r="C27" s="265" t="str">
        <f>'ถอดปริมาณ 01'!B12</f>
        <v>งานชื้อถอนฝ้ายิบซั่มฉาบเรียบ (วัสดุแผ่นพร้อมโครงคร่าว เหล็กชุบสังกะสี)</v>
      </c>
      <c r="D27" s="267">
        <f>'ถอดปริมาณ 01'!G13</f>
        <v>276.64999999999998</v>
      </c>
      <c r="E27" s="266" t="str">
        <f>'ถอดปริมาณ 01'!H13</f>
        <v>ตร.ม.</v>
      </c>
      <c r="F27" s="262">
        <v>0</v>
      </c>
      <c r="G27" s="262">
        <f t="shared" si="0"/>
        <v>0</v>
      </c>
      <c r="H27" s="262">
        <v>20</v>
      </c>
      <c r="I27" s="262">
        <f t="shared" si="1"/>
        <v>5533</v>
      </c>
      <c r="J27" s="262">
        <f t="shared" si="2"/>
        <v>5533</v>
      </c>
      <c r="K27" s="262"/>
    </row>
    <row r="28" spans="1:11" ht="31.5" customHeight="1" x14ac:dyDescent="0.55000000000000004">
      <c r="A28" s="313">
        <f>'ถอดปริมาณ 01'!A14</f>
        <v>1.4</v>
      </c>
      <c r="B28" s="314"/>
      <c r="C28" s="265" t="str">
        <f>'ถอดปริมาณ 01'!B14</f>
        <v>งานรื้อถอนระบบไฟฟ้า</v>
      </c>
      <c r="D28" s="267"/>
      <c r="E28" s="263"/>
      <c r="F28" s="262"/>
      <c r="G28" s="262"/>
      <c r="H28" s="262"/>
      <c r="I28" s="262"/>
      <c r="J28" s="262"/>
      <c r="K28" s="262"/>
    </row>
    <row r="29" spans="1:11" ht="30.75" customHeight="1" x14ac:dyDescent="0.55000000000000004">
      <c r="A29" s="313"/>
      <c r="B29" s="314" t="str">
        <f>'ถอดปริมาณ 01'!A15</f>
        <v>1.4.1</v>
      </c>
      <c r="C29" s="265" t="str">
        <f>'ถอดปริมาณ 01'!B15</f>
        <v>งานรื้อถอนดวงโคมพร้อมสายไฟฟ้า</v>
      </c>
      <c r="D29" s="267">
        <f>'ถอดปริมาณ 01'!G16</f>
        <v>33</v>
      </c>
      <c r="E29" s="263" t="str">
        <f>'ถอดปริมาณ 01'!H16</f>
        <v>ชุด</v>
      </c>
      <c r="F29" s="262">
        <v>0</v>
      </c>
      <c r="G29" s="262">
        <f t="shared" si="0"/>
        <v>0</v>
      </c>
      <c r="H29" s="262">
        <v>30</v>
      </c>
      <c r="I29" s="262">
        <f t="shared" si="1"/>
        <v>990</v>
      </c>
      <c r="J29" s="262">
        <f t="shared" si="2"/>
        <v>990</v>
      </c>
      <c r="K29" s="262"/>
    </row>
    <row r="30" spans="1:11" ht="30.75" customHeight="1" x14ac:dyDescent="0.55000000000000004">
      <c r="A30" s="313"/>
      <c r="B30" s="314" t="str">
        <f>'ถอดปริมาณ 01'!A17</f>
        <v>1.4.2</v>
      </c>
      <c r="C30" s="265" t="str">
        <f>'ถอดปริมาณ 01'!B17</f>
        <v>งานรื้อถอนชุดเต้ารับเดิม</v>
      </c>
      <c r="D30" s="267">
        <f>'ถอดปริมาณ 01'!G18</f>
        <v>25</v>
      </c>
      <c r="E30" s="263" t="str">
        <f>'ถอดปริมาณ 01'!H17</f>
        <v>ชุด</v>
      </c>
      <c r="F30" s="262">
        <v>0</v>
      </c>
      <c r="G30" s="262">
        <f t="shared" si="0"/>
        <v>0</v>
      </c>
      <c r="H30" s="262">
        <v>30</v>
      </c>
      <c r="I30" s="262">
        <f t="shared" si="1"/>
        <v>750</v>
      </c>
      <c r="J30" s="262">
        <f t="shared" si="2"/>
        <v>750</v>
      </c>
      <c r="K30" s="262"/>
    </row>
    <row r="31" spans="1:11" ht="45.75" customHeight="1" x14ac:dyDescent="0.55000000000000004">
      <c r="A31" s="349"/>
      <c r="B31" s="350" t="str">
        <f>'ถอดปริมาณ 01'!A19</f>
        <v>1.4.3</v>
      </c>
      <c r="C31" s="270" t="str">
        <f>'ถอดปริมาณ 01'!B19</f>
        <v>งานรื้อถอนระบบสายไฟฟ้าเครื่องปรับอากาศ</v>
      </c>
      <c r="D31" s="327">
        <f>'ถอดปริมาณ 01'!G20</f>
        <v>6</v>
      </c>
      <c r="E31" s="268" t="str">
        <f>'ถอดปริมาณ 01'!H20</f>
        <v>ชุด</v>
      </c>
      <c r="F31" s="319">
        <v>0</v>
      </c>
      <c r="G31" s="319">
        <f t="shared" si="0"/>
        <v>0</v>
      </c>
      <c r="H31" s="319">
        <v>200</v>
      </c>
      <c r="I31" s="319">
        <f t="shared" si="1"/>
        <v>1200</v>
      </c>
      <c r="J31" s="319">
        <f t="shared" si="2"/>
        <v>1200</v>
      </c>
      <c r="K31" s="319"/>
    </row>
    <row r="32" spans="1:11" ht="45.75" customHeight="1" x14ac:dyDescent="0.55000000000000004">
      <c r="A32" s="313">
        <f>'ถอดปริมาณ 01'!A21</f>
        <v>1.5</v>
      </c>
      <c r="B32" s="314"/>
      <c r="C32" s="265" t="str">
        <f>'ถอดปริมาณ 01'!B21</f>
        <v>งานรื้อถอนชุดประตูอลูมิเนิยมพร้อมกระจก</v>
      </c>
      <c r="D32" s="267">
        <f>'ถอดปริมาณ 01'!G22</f>
        <v>5.28</v>
      </c>
      <c r="E32" s="263" t="str">
        <f>'ถอดปริมาณ 01'!H22</f>
        <v>ตร.ม.</v>
      </c>
      <c r="F32" s="262">
        <v>0</v>
      </c>
      <c r="G32" s="262">
        <v>0</v>
      </c>
      <c r="H32" s="262">
        <v>100</v>
      </c>
      <c r="I32" s="262">
        <f>D27*H27</f>
        <v>5533</v>
      </c>
      <c r="J32" s="262">
        <f>G27+I32</f>
        <v>5533</v>
      </c>
      <c r="K32" s="262"/>
    </row>
    <row r="33" spans="1:11" ht="21.75" customHeight="1" x14ac:dyDescent="0.55000000000000004">
      <c r="A33" s="320"/>
      <c r="B33" s="321"/>
      <c r="C33" s="322" t="s">
        <v>242</v>
      </c>
      <c r="D33" s="323"/>
      <c r="E33" s="324"/>
      <c r="F33" s="325"/>
      <c r="G33" s="325"/>
      <c r="H33" s="325"/>
      <c r="I33" s="325"/>
      <c r="J33" s="325">
        <f>SUM(J24:J32)</f>
        <v>21215.239999999998</v>
      </c>
      <c r="K33" s="326"/>
    </row>
    <row r="34" spans="1:11" ht="21.75" customHeight="1" x14ac:dyDescent="0.55000000000000004">
      <c r="A34" s="203"/>
      <c r="B34" s="204"/>
      <c r="C34" s="205"/>
      <c r="D34" s="251"/>
      <c r="E34" s="203"/>
      <c r="F34" s="252"/>
      <c r="G34" s="252"/>
      <c r="H34" s="252"/>
      <c r="I34" s="252"/>
      <c r="J34" s="252"/>
      <c r="K34" s="252"/>
    </row>
    <row r="35" spans="1:11" ht="21.75" customHeight="1" x14ac:dyDescent="0.55000000000000004">
      <c r="A35" s="208"/>
      <c r="B35" s="209"/>
      <c r="C35" s="210"/>
      <c r="D35" s="253"/>
      <c r="E35" s="208"/>
      <c r="F35" s="254"/>
      <c r="G35" s="254"/>
      <c r="H35" s="254"/>
      <c r="I35" s="254"/>
      <c r="J35" s="254"/>
      <c r="K35" s="254"/>
    </row>
    <row r="36" spans="1:11" ht="21.75" customHeight="1" x14ac:dyDescent="0.55000000000000004">
      <c r="A36" s="208"/>
      <c r="B36" s="209"/>
      <c r="C36" s="210"/>
      <c r="D36" s="253"/>
      <c r="E36" s="208"/>
      <c r="F36" s="254"/>
      <c r="G36" s="254"/>
      <c r="H36" s="254"/>
      <c r="I36" s="254"/>
      <c r="J36" s="254"/>
      <c r="K36" s="254"/>
    </row>
    <row r="37" spans="1:11" ht="21.75" customHeight="1" x14ac:dyDescent="0.55000000000000004">
      <c r="A37" s="293" t="s">
        <v>77</v>
      </c>
      <c r="B37" s="338" t="s">
        <v>78</v>
      </c>
      <c r="C37" s="339"/>
      <c r="D37" s="342" t="s">
        <v>79</v>
      </c>
      <c r="E37" s="342"/>
      <c r="F37" s="343" t="s">
        <v>80</v>
      </c>
      <c r="G37" s="343"/>
      <c r="H37" s="343" t="s">
        <v>81</v>
      </c>
      <c r="I37" s="343"/>
      <c r="J37" s="286" t="s">
        <v>82</v>
      </c>
      <c r="K37" s="344" t="s">
        <v>83</v>
      </c>
    </row>
    <row r="38" spans="1:11" ht="21.75" customHeight="1" x14ac:dyDescent="0.55000000000000004">
      <c r="A38" s="294" t="s">
        <v>0</v>
      </c>
      <c r="B38" s="340"/>
      <c r="C38" s="341"/>
      <c r="D38" s="250" t="s">
        <v>4</v>
      </c>
      <c r="E38" s="250" t="s">
        <v>3</v>
      </c>
      <c r="F38" s="286" t="s">
        <v>84</v>
      </c>
      <c r="G38" s="286" t="s">
        <v>19</v>
      </c>
      <c r="H38" s="286" t="s">
        <v>84</v>
      </c>
      <c r="I38" s="286" t="s">
        <v>19</v>
      </c>
      <c r="J38" s="286" t="s">
        <v>85</v>
      </c>
      <c r="K38" s="345"/>
    </row>
    <row r="39" spans="1:11" ht="21.75" customHeight="1" x14ac:dyDescent="0.55000000000000004">
      <c r="A39" s="271">
        <f>'ถอดปริมาณ 01'!A23</f>
        <v>2</v>
      </c>
      <c r="B39" s="272"/>
      <c r="C39" s="273" t="str">
        <f>'ถอดปริมาณ 01'!B23</f>
        <v>งานสถาปัตยกรรม</v>
      </c>
      <c r="D39" s="183"/>
      <c r="E39" s="184"/>
      <c r="F39" s="213"/>
      <c r="G39" s="213"/>
      <c r="H39" s="213"/>
      <c r="I39" s="213"/>
      <c r="J39" s="213"/>
      <c r="K39" s="213"/>
    </row>
    <row r="40" spans="1:11" ht="27" customHeight="1" x14ac:dyDescent="0.55000000000000004">
      <c r="A40" s="259">
        <f>'ถอดปริมาณ 01'!A24</f>
        <v>2.1</v>
      </c>
      <c r="B40" s="260"/>
      <c r="C40" s="261" t="str">
        <f>'ถอดปริมาณ 01'!B24</f>
        <v>งานมุงหลังคาด้วย แผ่นรีดลอนเคลือบสี</v>
      </c>
      <c r="D40" s="351">
        <f>'ถอดปริมาณ 01'!G25</f>
        <v>360.46199999999999</v>
      </c>
      <c r="E40" s="186" t="str">
        <f>'ถอดปริมาณ 01'!H25</f>
        <v>ตร.ม.</v>
      </c>
      <c r="F40" s="214">
        <v>290</v>
      </c>
      <c r="G40" s="262">
        <f t="shared" ref="G40:G48" si="3">D40*F40</f>
        <v>104533.98</v>
      </c>
      <c r="H40" s="262">
        <v>70</v>
      </c>
      <c r="I40" s="262">
        <f t="shared" ref="I40:I48" si="4">D40*H40</f>
        <v>25232.34</v>
      </c>
      <c r="J40" s="262">
        <f t="shared" ref="J40:J48" si="5">G40+I40</f>
        <v>129766.31999999999</v>
      </c>
      <c r="K40" s="214"/>
    </row>
    <row r="41" spans="1:11" ht="27" customHeight="1" x14ac:dyDescent="0.55000000000000004">
      <c r="A41" s="259"/>
      <c r="B41" s="260"/>
      <c r="C41" s="261" t="s">
        <v>248</v>
      </c>
      <c r="D41" s="185">
        <v>60</v>
      </c>
      <c r="E41" s="186" t="s">
        <v>163</v>
      </c>
      <c r="F41" s="214">
        <v>260</v>
      </c>
      <c r="G41" s="262">
        <f t="shared" si="3"/>
        <v>15600</v>
      </c>
      <c r="H41" s="262">
        <v>50</v>
      </c>
      <c r="I41" s="262">
        <f t="shared" si="4"/>
        <v>3000</v>
      </c>
      <c r="J41" s="262">
        <f t="shared" si="5"/>
        <v>18600</v>
      </c>
      <c r="K41" s="214"/>
    </row>
    <row r="42" spans="1:11" ht="45" customHeight="1" x14ac:dyDescent="0.55000000000000004">
      <c r="A42" s="259">
        <f>'ถอดปริมาณ 01'!A26</f>
        <v>2.2000000000000002</v>
      </c>
      <c r="B42" s="260"/>
      <c r="C42" s="261" t="str">
        <f>'ถอดปริมาณ 01'!B26</f>
        <v>งานฝ้าเพดานฉาบเรียบ หนา 9 มม.คร่าวเหล็กชุบสังกะสี</v>
      </c>
      <c r="D42" s="185">
        <f>'ถอดปริมาณ 01'!G27</f>
        <v>250</v>
      </c>
      <c r="E42" s="186" t="str">
        <f>'ถอดปริมาณ 01'!H27</f>
        <v>ตร.ม.</v>
      </c>
      <c r="F42" s="214">
        <v>298</v>
      </c>
      <c r="G42" s="262">
        <f t="shared" si="3"/>
        <v>74500</v>
      </c>
      <c r="H42" s="262">
        <v>75</v>
      </c>
      <c r="I42" s="262">
        <f t="shared" si="4"/>
        <v>18750</v>
      </c>
      <c r="J42" s="262">
        <f t="shared" si="5"/>
        <v>93250</v>
      </c>
      <c r="K42" s="214"/>
    </row>
    <row r="43" spans="1:11" ht="45" customHeight="1" x14ac:dyDescent="0.55000000000000004">
      <c r="A43" s="259">
        <v>2.2999999999999998</v>
      </c>
      <c r="B43" s="260"/>
      <c r="C43" s="261" t="str">
        <f>'ถอดปริมาณ 01'!B28</f>
        <v>งานฝ้าเพดานฉาบเรียบ หนา 9 มม.คร่าวเหล็กชุบสังกะสี ทนชื้น</v>
      </c>
      <c r="D43" s="185">
        <f>'ถอดปริมาณ 01'!C28</f>
        <v>123</v>
      </c>
      <c r="E43" s="186" t="str">
        <f>'ถอดปริมาณ 01'!D28</f>
        <v>ตร.ม.</v>
      </c>
      <c r="F43" s="214">
        <v>343</v>
      </c>
      <c r="G43" s="262">
        <f t="shared" si="3"/>
        <v>42189</v>
      </c>
      <c r="H43" s="262">
        <v>75</v>
      </c>
      <c r="I43" s="262">
        <f t="shared" si="4"/>
        <v>9225</v>
      </c>
      <c r="J43" s="262">
        <f t="shared" si="5"/>
        <v>51414</v>
      </c>
      <c r="K43" s="214"/>
    </row>
    <row r="44" spans="1:11" ht="27" customHeight="1" x14ac:dyDescent="0.55000000000000004">
      <c r="A44" s="274">
        <f>'ถอดปริมาณ 01'!A30</f>
        <v>2.2999999999999998</v>
      </c>
      <c r="B44" s="275"/>
      <c r="C44" s="276" t="str">
        <f>'ถอดปริมาณ 01'!B30</f>
        <v>งานทาสี</v>
      </c>
      <c r="D44" s="266"/>
      <c r="E44" s="263"/>
      <c r="F44" s="262"/>
      <c r="G44" s="262"/>
      <c r="H44" s="262"/>
      <c r="I44" s="262"/>
      <c r="J44" s="262"/>
      <c r="K44" s="262"/>
    </row>
    <row r="45" spans="1:11" ht="27" customHeight="1" x14ac:dyDescent="0.55000000000000004">
      <c r="A45" s="263"/>
      <c r="B45" s="264" t="str">
        <f>'ถอดปริมาณ 01'!A31</f>
        <v>2.3.1</v>
      </c>
      <c r="C45" s="265" t="str">
        <f>'ถอดปริมาณ 01'!B31</f>
        <v>งานทาสีภายใน</v>
      </c>
      <c r="D45" s="266">
        <f>'ถอดปริมาณ 01'!G36</f>
        <v>571.67199999999991</v>
      </c>
      <c r="E45" s="263" t="str">
        <f>'ถอดปริมาณ 01'!H36</f>
        <v>ตร.ม.</v>
      </c>
      <c r="F45" s="262">
        <v>36</v>
      </c>
      <c r="G45" s="262">
        <f t="shared" si="3"/>
        <v>20580.191999999995</v>
      </c>
      <c r="H45" s="262">
        <v>30</v>
      </c>
      <c r="I45" s="262">
        <f t="shared" si="4"/>
        <v>17150.159999999996</v>
      </c>
      <c r="J45" s="262">
        <f t="shared" si="5"/>
        <v>37730.351999999992</v>
      </c>
      <c r="K45" s="328" t="s">
        <v>247</v>
      </c>
    </row>
    <row r="46" spans="1:11" ht="27" customHeight="1" x14ac:dyDescent="0.55000000000000004">
      <c r="A46" s="263"/>
      <c r="B46" s="264" t="str">
        <f>'ถอดปริมาณ 01'!A37</f>
        <v>2.3.2</v>
      </c>
      <c r="C46" s="265" t="str">
        <f>'ถอดปริมาณ 01'!B37</f>
        <v>งานทาสีภายนอก</v>
      </c>
      <c r="D46" s="266">
        <f>'ถอดปริมาณ 01'!G42</f>
        <v>244.792</v>
      </c>
      <c r="E46" s="263" t="str">
        <f>'ถอดปริมาณ 01'!H42</f>
        <v>ตร.ม.</v>
      </c>
      <c r="F46" s="262">
        <v>47</v>
      </c>
      <c r="G46" s="262">
        <f t="shared" si="3"/>
        <v>11505.224</v>
      </c>
      <c r="H46" s="262">
        <v>34</v>
      </c>
      <c r="I46" s="262">
        <f t="shared" si="4"/>
        <v>8322.9279999999999</v>
      </c>
      <c r="J46" s="262">
        <f t="shared" si="5"/>
        <v>19828.152000000002</v>
      </c>
      <c r="K46" s="328" t="s">
        <v>247</v>
      </c>
    </row>
    <row r="47" spans="1:11" ht="27" customHeight="1" x14ac:dyDescent="0.55000000000000004">
      <c r="A47" s="263"/>
      <c r="B47" s="264" t="str">
        <f>'ถอดปริมาณ 01'!A43</f>
        <v>2.3.3</v>
      </c>
      <c r="C47" s="265" t="str">
        <f>'ถอดปริมาณ 01'!B43</f>
        <v>งานทาสีฝ้าเพดาน</v>
      </c>
      <c r="D47" s="266">
        <f>'ถอดปริมาณ 01'!G44</f>
        <v>250</v>
      </c>
      <c r="E47" s="263" t="str">
        <f>'ถอดปริมาณ 01'!H44</f>
        <v>ตร.ม.</v>
      </c>
      <c r="F47" s="262">
        <v>36</v>
      </c>
      <c r="G47" s="262">
        <f t="shared" si="3"/>
        <v>9000</v>
      </c>
      <c r="H47" s="262">
        <v>30</v>
      </c>
      <c r="I47" s="262">
        <f t="shared" si="4"/>
        <v>7500</v>
      </c>
      <c r="J47" s="262">
        <f t="shared" si="5"/>
        <v>16500</v>
      </c>
      <c r="K47" s="262"/>
    </row>
    <row r="48" spans="1:11" ht="27" customHeight="1" x14ac:dyDescent="0.55000000000000004">
      <c r="A48" s="263">
        <f>'ถอดปริมาณ 01'!A45</f>
        <v>2.4</v>
      </c>
      <c r="B48" s="264"/>
      <c r="C48" s="265" t="str">
        <f>'ถอดปริมาณ 01'!B45</f>
        <v>งานติดตั้งประตูอลูมิเนียม</v>
      </c>
      <c r="D48" s="266">
        <f>'ถอดปริมาณ 01'!G46</f>
        <v>1</v>
      </c>
      <c r="E48" s="263" t="str">
        <f>'ถอดปริมาณ 01'!H46</f>
        <v>ชุด</v>
      </c>
      <c r="F48" s="262">
        <v>10000</v>
      </c>
      <c r="G48" s="262">
        <f t="shared" si="3"/>
        <v>10000</v>
      </c>
      <c r="H48" s="262">
        <v>0</v>
      </c>
      <c r="I48" s="262">
        <f t="shared" si="4"/>
        <v>0</v>
      </c>
      <c r="J48" s="262">
        <f t="shared" si="5"/>
        <v>10000</v>
      </c>
      <c r="K48" s="262"/>
    </row>
    <row r="49" spans="1:11" ht="27" customHeight="1" x14ac:dyDescent="0.55000000000000004">
      <c r="A49" s="320"/>
      <c r="B49" s="321"/>
      <c r="C49" s="322" t="s">
        <v>243</v>
      </c>
      <c r="D49" s="323"/>
      <c r="E49" s="324"/>
      <c r="F49" s="325"/>
      <c r="G49" s="325"/>
      <c r="H49" s="325"/>
      <c r="I49" s="325"/>
      <c r="J49" s="325">
        <f>SUM(J40:J48)</f>
        <v>377088.82400000002</v>
      </c>
      <c r="K49" s="326"/>
    </row>
    <row r="50" spans="1:11" ht="27" customHeight="1" x14ac:dyDescent="0.55000000000000004">
      <c r="A50" s="207"/>
      <c r="B50" s="255"/>
      <c r="C50" s="256"/>
      <c r="D50" s="206"/>
      <c r="E50" s="207"/>
      <c r="F50" s="215"/>
      <c r="G50" s="215"/>
      <c r="H50" s="215"/>
      <c r="I50" s="215"/>
      <c r="J50" s="215"/>
      <c r="K50" s="215"/>
    </row>
    <row r="51" spans="1:11" ht="27" customHeight="1" x14ac:dyDescent="0.55000000000000004">
      <c r="A51" s="212"/>
      <c r="B51" s="257"/>
      <c r="C51" s="258"/>
      <c r="D51" s="211"/>
      <c r="E51" s="212"/>
      <c r="F51" s="216"/>
      <c r="G51" s="216"/>
      <c r="H51" s="216"/>
      <c r="I51" s="216"/>
      <c r="J51" s="216"/>
      <c r="K51" s="216"/>
    </row>
    <row r="52" spans="1:11" ht="27" customHeight="1" x14ac:dyDescent="0.55000000000000004">
      <c r="A52" s="212"/>
      <c r="B52" s="257"/>
      <c r="C52" s="258"/>
      <c r="D52" s="211"/>
      <c r="E52" s="212"/>
      <c r="F52" s="216"/>
      <c r="G52" s="216"/>
      <c r="H52" s="216"/>
      <c r="I52" s="216"/>
      <c r="J52" s="216"/>
      <c r="K52" s="216"/>
    </row>
    <row r="53" spans="1:11" ht="27" customHeight="1" x14ac:dyDescent="0.55000000000000004">
      <c r="A53" s="212"/>
      <c r="B53" s="257"/>
      <c r="C53" s="258"/>
      <c r="D53" s="211"/>
      <c r="E53" s="212"/>
      <c r="F53" s="216"/>
      <c r="G53" s="216"/>
      <c r="H53" s="216"/>
      <c r="I53" s="216"/>
      <c r="J53" s="216"/>
      <c r="K53" s="216"/>
    </row>
    <row r="54" spans="1:11" ht="27" customHeight="1" x14ac:dyDescent="0.55000000000000004">
      <c r="A54" s="293" t="s">
        <v>77</v>
      </c>
      <c r="B54" s="338" t="s">
        <v>78</v>
      </c>
      <c r="C54" s="339"/>
      <c r="D54" s="342" t="s">
        <v>79</v>
      </c>
      <c r="E54" s="342"/>
      <c r="F54" s="343" t="s">
        <v>80</v>
      </c>
      <c r="G54" s="343"/>
      <c r="H54" s="343" t="s">
        <v>81</v>
      </c>
      <c r="I54" s="343"/>
      <c r="J54" s="286" t="s">
        <v>82</v>
      </c>
      <c r="K54" s="344" t="s">
        <v>83</v>
      </c>
    </row>
    <row r="55" spans="1:11" ht="27" customHeight="1" x14ac:dyDescent="0.55000000000000004">
      <c r="A55" s="294" t="s">
        <v>0</v>
      </c>
      <c r="B55" s="340"/>
      <c r="C55" s="341"/>
      <c r="D55" s="250" t="s">
        <v>4</v>
      </c>
      <c r="E55" s="250" t="s">
        <v>3</v>
      </c>
      <c r="F55" s="286" t="s">
        <v>84</v>
      </c>
      <c r="G55" s="286" t="s">
        <v>19</v>
      </c>
      <c r="H55" s="286" t="s">
        <v>84</v>
      </c>
      <c r="I55" s="286" t="s">
        <v>19</v>
      </c>
      <c r="J55" s="286" t="s">
        <v>85</v>
      </c>
      <c r="K55" s="345"/>
    </row>
    <row r="56" spans="1:11" ht="27" customHeight="1" x14ac:dyDescent="0.55000000000000004">
      <c r="A56" s="280">
        <f>'ถอดปริมาณ 01'!A47</f>
        <v>3</v>
      </c>
      <c r="B56" s="311"/>
      <c r="C56" s="312" t="str">
        <f>'ถอดปริมาณ 01'!B47</f>
        <v>งานไฟฟ้า</v>
      </c>
      <c r="D56" s="281"/>
      <c r="E56" s="282"/>
      <c r="F56" s="283"/>
      <c r="G56" s="262"/>
      <c r="H56" s="262"/>
      <c r="I56" s="262"/>
      <c r="J56" s="262"/>
      <c r="K56" s="283"/>
    </row>
    <row r="57" spans="1:11" ht="27" customHeight="1" x14ac:dyDescent="0.55000000000000004">
      <c r="A57" s="274">
        <f>'ถอดปริมาณ 01'!A48</f>
        <v>3.1</v>
      </c>
      <c r="B57" s="264"/>
      <c r="C57" s="276" t="s">
        <v>252</v>
      </c>
      <c r="D57" s="266">
        <v>1</v>
      </c>
      <c r="E57" s="263" t="s">
        <v>1</v>
      </c>
      <c r="F57" s="262">
        <v>131500</v>
      </c>
      <c r="G57" s="262">
        <f>D57*F57</f>
        <v>131500</v>
      </c>
      <c r="H57" s="262">
        <v>0</v>
      </c>
      <c r="I57" s="262">
        <v>0</v>
      </c>
      <c r="J57" s="262">
        <f>G57+I57</f>
        <v>131500</v>
      </c>
      <c r="K57" s="348" t="s">
        <v>253</v>
      </c>
    </row>
    <row r="58" spans="1:11" s="279" customFormat="1" x14ac:dyDescent="0.55000000000000004">
      <c r="A58" s="320"/>
      <c r="B58" s="321"/>
      <c r="C58" s="322" t="s">
        <v>244</v>
      </c>
      <c r="D58" s="323"/>
      <c r="E58" s="324"/>
      <c r="F58" s="325"/>
      <c r="G58" s="325"/>
      <c r="H58" s="325"/>
      <c r="I58" s="325"/>
      <c r="J58" s="325">
        <f>J57</f>
        <v>131500</v>
      </c>
      <c r="K58" s="326"/>
    </row>
    <row r="59" spans="1:11" s="279" customFormat="1" x14ac:dyDescent="0.55000000000000004">
      <c r="A59" s="212"/>
      <c r="B59" s="257"/>
      <c r="C59" s="257"/>
      <c r="D59" s="212"/>
      <c r="E59" s="212"/>
      <c r="F59" s="212"/>
      <c r="G59" s="212"/>
      <c r="H59" s="212"/>
      <c r="I59" s="212"/>
      <c r="J59" s="212"/>
      <c r="K59" s="212"/>
    </row>
    <row r="60" spans="1:11" s="279" customFormat="1" x14ac:dyDescent="0.55000000000000004">
      <c r="A60" s="212"/>
      <c r="B60" s="257"/>
      <c r="C60" s="257"/>
      <c r="D60" s="212"/>
      <c r="E60" s="212"/>
      <c r="F60" s="212"/>
      <c r="G60" s="212"/>
      <c r="H60" s="212"/>
      <c r="I60" s="212"/>
      <c r="J60" s="212"/>
      <c r="K60" s="212"/>
    </row>
    <row r="61" spans="1:11" s="279" customFormat="1" x14ac:dyDescent="0.55000000000000004">
      <c r="A61" s="212"/>
      <c r="B61" s="257"/>
      <c r="C61" s="257"/>
      <c r="D61" s="212"/>
      <c r="E61" s="212"/>
      <c r="F61" s="212"/>
      <c r="G61" s="212"/>
      <c r="H61" s="212"/>
      <c r="I61" s="212"/>
      <c r="J61" s="212"/>
      <c r="K61" s="212"/>
    </row>
    <row r="62" spans="1:11" s="279" customFormat="1" x14ac:dyDescent="0.55000000000000004">
      <c r="A62" s="212"/>
      <c r="B62" s="257"/>
      <c r="C62" s="257"/>
      <c r="D62" s="212"/>
      <c r="E62" s="212"/>
      <c r="F62" s="212"/>
      <c r="G62" s="212"/>
      <c r="H62" s="212"/>
      <c r="I62" s="212"/>
      <c r="J62" s="212"/>
      <c r="K62" s="212"/>
    </row>
    <row r="63" spans="1:11" s="279" customFormat="1" x14ac:dyDescent="0.55000000000000004">
      <c r="A63" s="212"/>
      <c r="B63" s="257"/>
      <c r="C63" s="257"/>
      <c r="D63" s="212"/>
      <c r="E63" s="212"/>
      <c r="F63" s="212"/>
      <c r="G63" s="212"/>
      <c r="H63" s="212"/>
      <c r="I63" s="212"/>
      <c r="J63" s="212"/>
      <c r="K63" s="212"/>
    </row>
    <row r="64" spans="1:11" s="279" customFormat="1" x14ac:dyDescent="0.55000000000000004">
      <c r="A64" s="212"/>
      <c r="B64" s="257"/>
      <c r="C64" s="257"/>
      <c r="D64" s="212"/>
      <c r="E64" s="212"/>
      <c r="F64" s="212"/>
      <c r="G64" s="212"/>
      <c r="H64" s="212"/>
      <c r="I64" s="212"/>
      <c r="J64" s="212"/>
      <c r="K64" s="212"/>
    </row>
    <row r="65" spans="1:11" s="279" customFormat="1" x14ac:dyDescent="0.55000000000000004">
      <c r="A65" s="212"/>
      <c r="B65" s="257"/>
      <c r="C65" s="257"/>
      <c r="D65" s="212"/>
      <c r="E65" s="212"/>
      <c r="F65" s="212"/>
      <c r="G65" s="212"/>
      <c r="H65" s="212"/>
      <c r="I65" s="212"/>
      <c r="J65" s="212"/>
      <c r="K65" s="212"/>
    </row>
    <row r="66" spans="1:11" s="279" customFormat="1" x14ac:dyDescent="0.55000000000000004">
      <c r="A66" s="212"/>
      <c r="B66" s="257"/>
      <c r="C66" s="257"/>
      <c r="D66" s="212"/>
      <c r="E66" s="212"/>
      <c r="F66" s="212"/>
      <c r="G66" s="212"/>
      <c r="H66" s="212"/>
      <c r="I66" s="212"/>
      <c r="J66" s="212"/>
      <c r="K66" s="212"/>
    </row>
    <row r="67" spans="1:11" s="279" customFormat="1" x14ac:dyDescent="0.55000000000000004">
      <c r="A67" s="212"/>
      <c r="B67" s="257"/>
      <c r="C67" s="257"/>
      <c r="D67" s="212"/>
      <c r="E67" s="212"/>
      <c r="F67" s="212"/>
      <c r="G67" s="212"/>
      <c r="H67" s="212"/>
      <c r="I67" s="212"/>
      <c r="J67" s="212"/>
      <c r="K67" s="212"/>
    </row>
    <row r="68" spans="1:11" s="279" customFormat="1" x14ac:dyDescent="0.55000000000000004">
      <c r="A68" s="212"/>
      <c r="B68" s="257"/>
      <c r="C68" s="257"/>
      <c r="D68" s="212"/>
      <c r="E68" s="212"/>
      <c r="F68" s="212"/>
      <c r="G68" s="212"/>
      <c r="H68" s="212"/>
      <c r="I68" s="212"/>
      <c r="J68" s="212"/>
      <c r="K68" s="212"/>
    </row>
    <row r="69" spans="1:11" s="279" customFormat="1" x14ac:dyDescent="0.55000000000000004">
      <c r="A69" s="212"/>
      <c r="B69" s="257"/>
      <c r="C69" s="257"/>
      <c r="D69" s="212"/>
      <c r="E69" s="212"/>
      <c r="F69" s="212"/>
      <c r="G69" s="212"/>
      <c r="H69" s="212"/>
      <c r="I69" s="212"/>
      <c r="J69" s="212"/>
      <c r="K69" s="212"/>
    </row>
    <row r="70" spans="1:11" s="279" customFormat="1" x14ac:dyDescent="0.55000000000000004">
      <c r="A70" s="212"/>
      <c r="B70" s="257"/>
      <c r="C70" s="257"/>
      <c r="D70" s="212"/>
      <c r="E70" s="212"/>
      <c r="F70" s="212"/>
      <c r="G70" s="212"/>
      <c r="H70" s="212"/>
      <c r="I70" s="212"/>
      <c r="J70" s="212"/>
      <c r="K70" s="212"/>
    </row>
    <row r="71" spans="1:11" s="279" customFormat="1" x14ac:dyDescent="0.55000000000000004">
      <c r="A71" s="212"/>
      <c r="B71" s="257"/>
      <c r="C71" s="257"/>
      <c r="D71" s="212"/>
      <c r="E71" s="212"/>
      <c r="F71" s="212"/>
      <c r="G71" s="212"/>
      <c r="H71" s="212"/>
      <c r="I71" s="212"/>
      <c r="J71" s="212"/>
      <c r="K71" s="212"/>
    </row>
    <row r="72" spans="1:11" s="279" customFormat="1" x14ac:dyDescent="0.55000000000000004">
      <c r="A72" s="212"/>
      <c r="B72" s="257"/>
      <c r="C72" s="257"/>
      <c r="D72" s="212"/>
      <c r="E72" s="212"/>
      <c r="F72" s="212"/>
      <c r="G72" s="212"/>
      <c r="H72" s="212"/>
      <c r="I72" s="212"/>
      <c r="J72" s="212"/>
      <c r="K72" s="212"/>
    </row>
    <row r="73" spans="1:11" s="279" customFormat="1" x14ac:dyDescent="0.55000000000000004">
      <c r="A73" s="212"/>
      <c r="B73" s="257"/>
      <c r="C73" s="257"/>
      <c r="D73" s="212"/>
      <c r="E73" s="212"/>
      <c r="F73" s="212"/>
      <c r="G73" s="212"/>
      <c r="H73" s="212"/>
      <c r="I73" s="212"/>
      <c r="J73" s="212"/>
      <c r="K73" s="212"/>
    </row>
    <row r="74" spans="1:11" s="279" customFormat="1" x14ac:dyDescent="0.55000000000000004">
      <c r="A74" s="212"/>
      <c r="B74" s="257"/>
      <c r="C74" s="257"/>
      <c r="D74" s="212"/>
      <c r="E74" s="212"/>
      <c r="F74" s="212"/>
      <c r="G74" s="212"/>
      <c r="H74" s="212"/>
      <c r="I74" s="212"/>
      <c r="J74" s="212"/>
      <c r="K74" s="212"/>
    </row>
    <row r="75" spans="1:11" s="279" customFormat="1" x14ac:dyDescent="0.55000000000000004">
      <c r="A75" s="212"/>
      <c r="B75" s="257"/>
      <c r="C75" s="257"/>
      <c r="D75" s="212"/>
      <c r="E75" s="212"/>
      <c r="F75" s="212"/>
      <c r="G75" s="212"/>
      <c r="H75" s="212"/>
      <c r="I75" s="212"/>
      <c r="J75" s="212"/>
      <c r="K75" s="212"/>
    </row>
    <row r="76" spans="1:11" s="279" customFormat="1" x14ac:dyDescent="0.55000000000000004">
      <c r="A76" s="212"/>
      <c r="B76" s="257"/>
      <c r="C76" s="257"/>
      <c r="D76" s="212"/>
      <c r="E76" s="212"/>
      <c r="F76" s="212"/>
      <c r="G76" s="212"/>
      <c r="H76" s="212"/>
      <c r="I76" s="212"/>
      <c r="J76" s="212"/>
      <c r="K76" s="212"/>
    </row>
    <row r="77" spans="1:11" s="279" customFormat="1" x14ac:dyDescent="0.55000000000000004">
      <c r="A77" s="212"/>
      <c r="B77" s="257"/>
      <c r="C77" s="257"/>
      <c r="D77" s="212"/>
      <c r="E77" s="212"/>
      <c r="F77" s="212"/>
      <c r="G77" s="212"/>
      <c r="H77" s="212"/>
      <c r="I77" s="212"/>
      <c r="J77" s="212"/>
      <c r="K77" s="212"/>
    </row>
    <row r="78" spans="1:11" s="279" customFormat="1" x14ac:dyDescent="0.55000000000000004">
      <c r="A78" s="212"/>
      <c r="B78" s="257"/>
      <c r="C78" s="257"/>
      <c r="D78" s="212"/>
      <c r="E78" s="212"/>
      <c r="F78" s="212"/>
      <c r="G78" s="212"/>
      <c r="H78" s="212"/>
      <c r="I78" s="212"/>
      <c r="J78" s="212"/>
      <c r="K78" s="212"/>
    </row>
    <row r="79" spans="1:11" s="279" customFormat="1" x14ac:dyDescent="0.55000000000000004">
      <c r="A79" s="212"/>
      <c r="B79" s="257"/>
      <c r="C79" s="257"/>
      <c r="D79" s="212"/>
      <c r="E79" s="212"/>
      <c r="F79" s="212"/>
      <c r="G79" s="212"/>
      <c r="H79" s="212"/>
      <c r="I79" s="212"/>
      <c r="J79" s="212"/>
      <c r="K79" s="212"/>
    </row>
    <row r="80" spans="1:11" s="279" customFormat="1" x14ac:dyDescent="0.55000000000000004">
      <c r="A80" s="212"/>
      <c r="B80" s="257"/>
      <c r="C80" s="257"/>
      <c r="D80" s="212"/>
      <c r="E80" s="212"/>
      <c r="F80" s="212"/>
      <c r="G80" s="212"/>
      <c r="H80" s="212"/>
      <c r="I80" s="212"/>
      <c r="J80" s="212"/>
      <c r="K80" s="212"/>
    </row>
    <row r="81" spans="1:11" s="279" customFormat="1" x14ac:dyDescent="0.55000000000000004">
      <c r="A81" s="212"/>
      <c r="B81" s="257"/>
      <c r="C81" s="257"/>
      <c r="D81" s="212"/>
      <c r="E81" s="212"/>
      <c r="F81" s="212"/>
      <c r="G81" s="212"/>
      <c r="H81" s="212"/>
      <c r="I81" s="212"/>
      <c r="J81" s="212"/>
      <c r="K81" s="212"/>
    </row>
    <row r="82" spans="1:11" s="279" customFormat="1" x14ac:dyDescent="0.55000000000000004">
      <c r="A82" s="212"/>
      <c r="B82" s="257"/>
      <c r="C82" s="257"/>
      <c r="D82" s="212"/>
      <c r="E82" s="212"/>
      <c r="F82" s="212"/>
      <c r="G82" s="212"/>
      <c r="H82" s="212"/>
      <c r="I82" s="212"/>
      <c r="J82" s="212"/>
      <c r="K82" s="212"/>
    </row>
    <row r="83" spans="1:11" s="279" customFormat="1" x14ac:dyDescent="0.55000000000000004">
      <c r="A83" s="212"/>
      <c r="B83" s="257"/>
      <c r="C83" s="257"/>
      <c r="D83" s="212"/>
      <c r="E83" s="212"/>
      <c r="F83" s="212"/>
      <c r="G83" s="212"/>
      <c r="H83" s="212"/>
      <c r="I83" s="212"/>
      <c r="J83" s="212"/>
      <c r="K83" s="212"/>
    </row>
    <row r="84" spans="1:11" s="279" customFormat="1" x14ac:dyDescent="0.55000000000000004">
      <c r="A84" s="212"/>
      <c r="B84" s="257"/>
      <c r="C84" s="257"/>
      <c r="D84" s="212"/>
      <c r="E84" s="212"/>
      <c r="F84" s="212"/>
      <c r="G84" s="212"/>
      <c r="H84" s="212"/>
      <c r="I84" s="212"/>
      <c r="J84" s="212"/>
      <c r="K84" s="212"/>
    </row>
    <row r="85" spans="1:11" s="279" customFormat="1" x14ac:dyDescent="0.55000000000000004">
      <c r="A85" s="212"/>
      <c r="B85" s="257"/>
      <c r="C85" s="257"/>
      <c r="D85" s="212"/>
      <c r="E85" s="212"/>
      <c r="F85" s="212"/>
      <c r="G85" s="212"/>
      <c r="H85" s="212"/>
      <c r="I85" s="212"/>
      <c r="J85" s="212"/>
      <c r="K85" s="212"/>
    </row>
    <row r="86" spans="1:11" s="279" customFormat="1" x14ac:dyDescent="0.55000000000000004">
      <c r="A86" s="212"/>
      <c r="B86" s="257"/>
      <c r="C86" s="257"/>
      <c r="D86" s="212"/>
      <c r="E86" s="212"/>
      <c r="F86" s="212"/>
      <c r="G86" s="212"/>
      <c r="H86" s="212"/>
      <c r="I86" s="212"/>
      <c r="J86" s="212"/>
      <c r="K86" s="212"/>
    </row>
    <row r="87" spans="1:11" s="279" customFormat="1" x14ac:dyDescent="0.55000000000000004">
      <c r="A87" s="212"/>
      <c r="B87" s="257"/>
      <c r="C87" s="257"/>
      <c r="D87" s="212"/>
      <c r="E87" s="212"/>
      <c r="F87" s="212"/>
      <c r="G87" s="212"/>
      <c r="H87" s="212"/>
      <c r="I87" s="212"/>
      <c r="J87" s="212"/>
      <c r="K87" s="212"/>
    </row>
    <row r="88" spans="1:11" s="279" customFormat="1" x14ac:dyDescent="0.55000000000000004">
      <c r="A88" s="212"/>
      <c r="B88" s="257"/>
      <c r="C88" s="257"/>
      <c r="D88" s="212"/>
      <c r="E88" s="212"/>
      <c r="F88" s="212"/>
      <c r="G88" s="212"/>
      <c r="H88" s="212"/>
      <c r="I88" s="212"/>
      <c r="J88" s="212"/>
      <c r="K88" s="212"/>
    </row>
    <row r="89" spans="1:11" s="279" customFormat="1" x14ac:dyDescent="0.55000000000000004">
      <c r="A89" s="212"/>
      <c r="B89" s="257"/>
      <c r="C89" s="257"/>
      <c r="D89" s="212"/>
      <c r="E89" s="212"/>
      <c r="F89" s="212"/>
      <c r="G89" s="212"/>
      <c r="H89" s="212"/>
      <c r="I89" s="212"/>
      <c r="J89" s="212"/>
      <c r="K89" s="212"/>
    </row>
    <row r="90" spans="1:11" s="279" customFormat="1" x14ac:dyDescent="0.55000000000000004">
      <c r="A90" s="212"/>
      <c r="B90" s="257"/>
      <c r="C90" s="257"/>
      <c r="D90" s="212"/>
      <c r="E90" s="212"/>
      <c r="F90" s="212"/>
      <c r="G90" s="212"/>
      <c r="H90" s="212"/>
      <c r="I90" s="212"/>
      <c r="J90" s="212"/>
      <c r="K90" s="212"/>
    </row>
    <row r="91" spans="1:11" s="279" customFormat="1" x14ac:dyDescent="0.55000000000000004">
      <c r="A91" s="212"/>
      <c r="B91" s="257"/>
      <c r="C91" s="257"/>
      <c r="D91" s="212"/>
      <c r="E91" s="212"/>
      <c r="F91" s="212"/>
      <c r="G91" s="212"/>
      <c r="H91" s="212"/>
      <c r="I91" s="212"/>
      <c r="J91" s="212"/>
      <c r="K91" s="212"/>
    </row>
    <row r="92" spans="1:11" s="279" customFormat="1" x14ac:dyDescent="0.55000000000000004">
      <c r="A92" s="212"/>
      <c r="B92" s="257"/>
      <c r="C92" s="257"/>
      <c r="D92" s="212"/>
      <c r="E92" s="212"/>
      <c r="F92" s="212"/>
      <c r="G92" s="212"/>
      <c r="H92" s="212"/>
      <c r="I92" s="212"/>
      <c r="J92" s="212"/>
      <c r="K92" s="212"/>
    </row>
    <row r="93" spans="1:11" s="279" customFormat="1" x14ac:dyDescent="0.55000000000000004">
      <c r="A93" s="212"/>
      <c r="B93" s="257"/>
      <c r="C93" s="257"/>
      <c r="D93" s="212"/>
      <c r="E93" s="212"/>
      <c r="F93" s="212"/>
      <c r="G93" s="212"/>
      <c r="H93" s="212"/>
      <c r="I93" s="212"/>
      <c r="J93" s="212"/>
      <c r="K93" s="212"/>
    </row>
    <row r="94" spans="1:11" s="279" customFormat="1" x14ac:dyDescent="0.55000000000000004">
      <c r="A94" s="212"/>
      <c r="B94" s="257"/>
      <c r="C94" s="257"/>
      <c r="D94" s="212"/>
      <c r="E94" s="212"/>
      <c r="F94" s="212"/>
      <c r="G94" s="212"/>
      <c r="H94" s="212"/>
      <c r="I94" s="212"/>
      <c r="J94" s="212"/>
      <c r="K94" s="212"/>
    </row>
    <row r="95" spans="1:11" s="279" customFormat="1" x14ac:dyDescent="0.55000000000000004">
      <c r="A95" s="212"/>
      <c r="B95" s="257"/>
      <c r="C95" s="257"/>
      <c r="D95" s="212"/>
      <c r="E95" s="212"/>
      <c r="F95" s="212"/>
      <c r="G95" s="212"/>
      <c r="H95" s="212"/>
      <c r="I95" s="212"/>
      <c r="J95" s="212"/>
      <c r="K95" s="212"/>
    </row>
    <row r="96" spans="1:11" s="279" customFormat="1" x14ac:dyDescent="0.55000000000000004">
      <c r="A96" s="212"/>
      <c r="B96" s="257"/>
      <c r="C96" s="257"/>
      <c r="D96" s="212"/>
      <c r="E96" s="212"/>
      <c r="F96" s="212"/>
      <c r="G96" s="212"/>
      <c r="H96" s="212"/>
      <c r="I96" s="212"/>
      <c r="J96" s="212"/>
      <c r="K96" s="212"/>
    </row>
    <row r="97" spans="1:11" s="279" customFormat="1" x14ac:dyDescent="0.55000000000000004">
      <c r="A97" s="212"/>
      <c r="B97" s="257"/>
      <c r="C97" s="257"/>
      <c r="D97" s="212"/>
      <c r="E97" s="212"/>
      <c r="F97" s="212"/>
      <c r="G97" s="212"/>
      <c r="H97" s="212"/>
      <c r="I97" s="212"/>
      <c r="J97" s="212"/>
      <c r="K97" s="212"/>
    </row>
    <row r="98" spans="1:11" s="279" customFormat="1" x14ac:dyDescent="0.55000000000000004">
      <c r="A98" s="212"/>
      <c r="B98" s="257"/>
      <c r="C98" s="257"/>
      <c r="D98" s="212"/>
      <c r="E98" s="212"/>
      <c r="F98" s="212"/>
      <c r="G98" s="212"/>
      <c r="H98" s="212"/>
      <c r="I98" s="212"/>
      <c r="J98" s="212"/>
      <c r="K98" s="212"/>
    </row>
    <row r="99" spans="1:11" x14ac:dyDescent="0.55000000000000004">
      <c r="A99" s="291"/>
    </row>
    <row r="100" spans="1:11" x14ac:dyDescent="0.55000000000000004">
      <c r="A100" s="291"/>
    </row>
    <row r="101" spans="1:11" x14ac:dyDescent="0.55000000000000004">
      <c r="A101" s="291"/>
    </row>
    <row r="102" spans="1:11" x14ac:dyDescent="0.55000000000000004">
      <c r="A102" s="291"/>
    </row>
    <row r="103" spans="1:11" x14ac:dyDescent="0.55000000000000004">
      <c r="A103" s="291"/>
    </row>
    <row r="104" spans="1:11" x14ac:dyDescent="0.55000000000000004">
      <c r="A104" s="291"/>
    </row>
    <row r="105" spans="1:11" x14ac:dyDescent="0.55000000000000004">
      <c r="A105" s="291"/>
    </row>
    <row r="106" spans="1:11" x14ac:dyDescent="0.55000000000000004">
      <c r="A106" s="291"/>
    </row>
    <row r="107" spans="1:11" x14ac:dyDescent="0.55000000000000004">
      <c r="A107" s="291"/>
    </row>
    <row r="108" spans="1:11" x14ac:dyDescent="0.55000000000000004">
      <c r="A108" s="291"/>
    </row>
    <row r="109" spans="1:11" x14ac:dyDescent="0.55000000000000004">
      <c r="A109" s="291"/>
    </row>
    <row r="110" spans="1:11" x14ac:dyDescent="0.55000000000000004">
      <c r="A110" s="291"/>
    </row>
    <row r="111" spans="1:11" x14ac:dyDescent="0.55000000000000004">
      <c r="A111" s="291"/>
    </row>
    <row r="112" spans="1:11" x14ac:dyDescent="0.55000000000000004">
      <c r="A112" s="291"/>
    </row>
    <row r="113" spans="1:12" s="290" customFormat="1" x14ac:dyDescent="0.55000000000000004">
      <c r="A113" s="291"/>
      <c r="D113" s="291"/>
      <c r="E113" s="291"/>
      <c r="F113" s="291"/>
      <c r="G113" s="291"/>
      <c r="H113" s="291"/>
      <c r="I113" s="291"/>
      <c r="J113" s="291"/>
      <c r="K113" s="291"/>
      <c r="L113" s="278"/>
    </row>
    <row r="114" spans="1:12" s="290" customFormat="1" x14ac:dyDescent="0.55000000000000004">
      <c r="A114" s="291"/>
      <c r="D114" s="291"/>
      <c r="E114" s="291"/>
      <c r="F114" s="291"/>
      <c r="G114" s="291"/>
      <c r="H114" s="291"/>
      <c r="I114" s="291"/>
      <c r="J114" s="291"/>
      <c r="K114" s="291"/>
      <c r="L114" s="278"/>
    </row>
    <row r="115" spans="1:12" s="290" customFormat="1" x14ac:dyDescent="0.55000000000000004">
      <c r="A115" s="291"/>
      <c r="D115" s="291"/>
      <c r="E115" s="291"/>
      <c r="F115" s="291"/>
      <c r="G115" s="291"/>
      <c r="H115" s="291"/>
      <c r="I115" s="291"/>
      <c r="J115" s="291"/>
      <c r="K115" s="291"/>
      <c r="L115" s="278"/>
    </row>
    <row r="116" spans="1:12" s="290" customFormat="1" x14ac:dyDescent="0.55000000000000004">
      <c r="A116" s="291"/>
      <c r="D116" s="291"/>
      <c r="E116" s="291"/>
      <c r="F116" s="291"/>
      <c r="G116" s="291"/>
      <c r="H116" s="291"/>
      <c r="I116" s="291"/>
      <c r="J116" s="291"/>
      <c r="K116" s="291"/>
      <c r="L116" s="278"/>
    </row>
    <row r="117" spans="1:12" s="290" customFormat="1" x14ac:dyDescent="0.55000000000000004">
      <c r="A117" s="291"/>
      <c r="D117" s="291"/>
      <c r="E117" s="291"/>
      <c r="F117" s="291"/>
      <c r="G117" s="291"/>
      <c r="H117" s="291"/>
      <c r="I117" s="291"/>
      <c r="J117" s="291"/>
      <c r="K117" s="291"/>
      <c r="L117" s="278"/>
    </row>
    <row r="118" spans="1:12" s="290" customFormat="1" x14ac:dyDescent="0.55000000000000004">
      <c r="A118" s="291"/>
      <c r="D118" s="291"/>
      <c r="E118" s="291"/>
      <c r="F118" s="291"/>
      <c r="G118" s="291"/>
      <c r="H118" s="291"/>
      <c r="I118" s="291"/>
      <c r="J118" s="291"/>
      <c r="K118" s="291"/>
      <c r="L118" s="278"/>
    </row>
    <row r="119" spans="1:12" s="290" customFormat="1" x14ac:dyDescent="0.55000000000000004">
      <c r="A119" s="291"/>
      <c r="D119" s="291"/>
      <c r="E119" s="291"/>
      <c r="F119" s="291"/>
      <c r="G119" s="291"/>
      <c r="H119" s="291"/>
      <c r="I119" s="291"/>
      <c r="J119" s="291"/>
      <c r="K119" s="291"/>
      <c r="L119" s="278"/>
    </row>
    <row r="120" spans="1:12" s="290" customFormat="1" x14ac:dyDescent="0.55000000000000004">
      <c r="A120" s="291"/>
      <c r="D120" s="291"/>
      <c r="E120" s="291"/>
      <c r="F120" s="291"/>
      <c r="G120" s="291"/>
      <c r="H120" s="291"/>
      <c r="I120" s="291"/>
      <c r="J120" s="291"/>
      <c r="K120" s="291"/>
      <c r="L120" s="278"/>
    </row>
    <row r="121" spans="1:12" s="290" customFormat="1" x14ac:dyDescent="0.55000000000000004">
      <c r="A121" s="291"/>
      <c r="D121" s="291"/>
      <c r="E121" s="291"/>
      <c r="F121" s="291"/>
      <c r="G121" s="291"/>
      <c r="H121" s="291"/>
      <c r="I121" s="291"/>
      <c r="J121" s="291"/>
      <c r="K121" s="291"/>
      <c r="L121" s="278"/>
    </row>
    <row r="122" spans="1:12" s="290" customFormat="1" x14ac:dyDescent="0.55000000000000004">
      <c r="A122" s="291"/>
      <c r="D122" s="291"/>
      <c r="E122" s="291"/>
      <c r="F122" s="291"/>
      <c r="G122" s="291"/>
      <c r="H122" s="291"/>
      <c r="I122" s="291"/>
      <c r="J122" s="291"/>
      <c r="K122" s="291"/>
      <c r="L122" s="278"/>
    </row>
    <row r="123" spans="1:12" s="290" customFormat="1" x14ac:dyDescent="0.55000000000000004">
      <c r="A123" s="291"/>
      <c r="D123" s="291"/>
      <c r="E123" s="291"/>
      <c r="F123" s="291"/>
      <c r="G123" s="291"/>
      <c r="H123" s="291"/>
      <c r="I123" s="291"/>
      <c r="J123" s="291"/>
      <c r="K123" s="291"/>
      <c r="L123" s="278"/>
    </row>
    <row r="124" spans="1:12" s="290" customFormat="1" x14ac:dyDescent="0.55000000000000004">
      <c r="A124" s="291"/>
      <c r="D124" s="291"/>
      <c r="E124" s="291"/>
      <c r="F124" s="291"/>
      <c r="G124" s="291"/>
      <c r="H124" s="291"/>
      <c r="I124" s="291"/>
      <c r="J124" s="291"/>
      <c r="K124" s="291"/>
      <c r="L124" s="278"/>
    </row>
    <row r="125" spans="1:12" s="290" customFormat="1" x14ac:dyDescent="0.55000000000000004">
      <c r="A125" s="291"/>
      <c r="D125" s="291"/>
      <c r="E125" s="291"/>
      <c r="F125" s="291"/>
      <c r="G125" s="291"/>
      <c r="H125" s="291"/>
      <c r="I125" s="291"/>
      <c r="J125" s="291"/>
      <c r="K125" s="291"/>
      <c r="L125" s="278"/>
    </row>
    <row r="126" spans="1:12" s="290" customFormat="1" x14ac:dyDescent="0.55000000000000004">
      <c r="A126" s="291"/>
      <c r="D126" s="291"/>
      <c r="E126" s="291"/>
      <c r="F126" s="291"/>
      <c r="G126" s="291"/>
      <c r="H126" s="291"/>
      <c r="I126" s="291"/>
      <c r="J126" s="291"/>
      <c r="K126" s="291"/>
      <c r="L126" s="278"/>
    </row>
    <row r="127" spans="1:12" s="290" customFormat="1" x14ac:dyDescent="0.55000000000000004">
      <c r="A127" s="291"/>
      <c r="D127" s="291"/>
      <c r="E127" s="291"/>
      <c r="F127" s="291"/>
      <c r="G127" s="291"/>
      <c r="H127" s="291"/>
      <c r="I127" s="291"/>
      <c r="J127" s="291"/>
      <c r="K127" s="291"/>
      <c r="L127" s="278"/>
    </row>
    <row r="128" spans="1:12" s="290" customFormat="1" x14ac:dyDescent="0.55000000000000004">
      <c r="A128" s="291"/>
      <c r="D128" s="291"/>
      <c r="E128" s="291"/>
      <c r="F128" s="291"/>
      <c r="G128" s="291"/>
      <c r="H128" s="291"/>
      <c r="I128" s="291"/>
      <c r="J128" s="291"/>
      <c r="K128" s="291"/>
      <c r="L128" s="278"/>
    </row>
    <row r="129" spans="1:12" s="290" customFormat="1" x14ac:dyDescent="0.55000000000000004">
      <c r="A129" s="291"/>
      <c r="D129" s="291"/>
      <c r="E129" s="291"/>
      <c r="F129" s="291"/>
      <c r="G129" s="291"/>
      <c r="H129" s="291"/>
      <c r="I129" s="291"/>
      <c r="J129" s="291"/>
      <c r="K129" s="291"/>
      <c r="L129" s="278"/>
    </row>
    <row r="130" spans="1:12" s="290" customFormat="1" x14ac:dyDescent="0.55000000000000004">
      <c r="A130" s="291"/>
      <c r="D130" s="291"/>
      <c r="E130" s="291"/>
      <c r="F130" s="291"/>
      <c r="G130" s="291"/>
      <c r="H130" s="291"/>
      <c r="I130" s="291"/>
      <c r="J130" s="291"/>
      <c r="K130" s="291"/>
      <c r="L130" s="278"/>
    </row>
    <row r="131" spans="1:12" s="290" customFormat="1" x14ac:dyDescent="0.55000000000000004">
      <c r="A131" s="291"/>
      <c r="D131" s="291"/>
      <c r="E131" s="291"/>
      <c r="F131" s="291"/>
      <c r="G131" s="291"/>
      <c r="H131" s="291"/>
      <c r="I131" s="291"/>
      <c r="J131" s="291"/>
      <c r="K131" s="291"/>
      <c r="L131" s="278"/>
    </row>
    <row r="132" spans="1:12" s="290" customFormat="1" x14ac:dyDescent="0.55000000000000004">
      <c r="A132" s="291"/>
      <c r="D132" s="291"/>
      <c r="E132" s="291"/>
      <c r="F132" s="291"/>
      <c r="G132" s="291"/>
      <c r="H132" s="291"/>
      <c r="I132" s="291"/>
      <c r="J132" s="291"/>
      <c r="K132" s="291"/>
      <c r="L132" s="278"/>
    </row>
    <row r="133" spans="1:12" s="290" customFormat="1" x14ac:dyDescent="0.55000000000000004">
      <c r="A133" s="291"/>
      <c r="D133" s="291"/>
      <c r="E133" s="291"/>
      <c r="F133" s="291"/>
      <c r="G133" s="291"/>
      <c r="H133" s="291"/>
      <c r="I133" s="291"/>
      <c r="J133" s="291"/>
      <c r="K133" s="291"/>
      <c r="L133" s="278"/>
    </row>
    <row r="134" spans="1:12" s="290" customFormat="1" x14ac:dyDescent="0.55000000000000004">
      <c r="A134" s="291"/>
      <c r="D134" s="291"/>
      <c r="E134" s="291"/>
      <c r="F134" s="291"/>
      <c r="G134" s="291"/>
      <c r="H134" s="291"/>
      <c r="I134" s="291"/>
      <c r="J134" s="291"/>
      <c r="K134" s="291"/>
      <c r="L134" s="278"/>
    </row>
    <row r="135" spans="1:12" s="290" customFormat="1" x14ac:dyDescent="0.55000000000000004">
      <c r="A135" s="291"/>
      <c r="D135" s="291"/>
      <c r="E135" s="291"/>
      <c r="F135" s="291"/>
      <c r="G135" s="291"/>
      <c r="H135" s="291"/>
      <c r="I135" s="291"/>
      <c r="J135" s="291"/>
      <c r="K135" s="291"/>
      <c r="L135" s="278"/>
    </row>
    <row r="136" spans="1:12" s="290" customFormat="1" x14ac:dyDescent="0.55000000000000004">
      <c r="A136" s="291"/>
      <c r="D136" s="291"/>
      <c r="E136" s="291"/>
      <c r="F136" s="291"/>
      <c r="G136" s="291"/>
      <c r="H136" s="291"/>
      <c r="I136" s="291"/>
      <c r="J136" s="291"/>
      <c r="K136" s="291"/>
      <c r="L136" s="278"/>
    </row>
    <row r="137" spans="1:12" s="290" customFormat="1" x14ac:dyDescent="0.55000000000000004">
      <c r="A137" s="291"/>
      <c r="D137" s="291"/>
      <c r="E137" s="291"/>
      <c r="F137" s="291"/>
      <c r="G137" s="291"/>
      <c r="H137" s="291"/>
      <c r="I137" s="291"/>
      <c r="J137" s="291"/>
      <c r="K137" s="291"/>
      <c r="L137" s="278"/>
    </row>
    <row r="138" spans="1:12" s="290" customFormat="1" x14ac:dyDescent="0.55000000000000004">
      <c r="A138" s="291"/>
      <c r="D138" s="291"/>
      <c r="E138" s="291"/>
      <c r="F138" s="291"/>
      <c r="G138" s="291"/>
      <c r="H138" s="291"/>
      <c r="I138" s="291"/>
      <c r="J138" s="291"/>
      <c r="K138" s="291"/>
      <c r="L138" s="278"/>
    </row>
    <row r="139" spans="1:12" s="290" customFormat="1" x14ac:dyDescent="0.55000000000000004">
      <c r="A139" s="291"/>
      <c r="D139" s="291"/>
      <c r="E139" s="291"/>
      <c r="F139" s="291"/>
      <c r="G139" s="291"/>
      <c r="H139" s="291"/>
      <c r="I139" s="291"/>
      <c r="J139" s="291"/>
      <c r="K139" s="291"/>
      <c r="L139" s="278"/>
    </row>
    <row r="140" spans="1:12" s="290" customFormat="1" x14ac:dyDescent="0.55000000000000004">
      <c r="A140" s="291"/>
      <c r="D140" s="291"/>
      <c r="E140" s="291"/>
      <c r="F140" s="291"/>
      <c r="G140" s="291"/>
      <c r="H140" s="291"/>
      <c r="I140" s="291"/>
      <c r="J140" s="291"/>
      <c r="K140" s="291"/>
      <c r="L140" s="278"/>
    </row>
    <row r="141" spans="1:12" s="290" customFormat="1" x14ac:dyDescent="0.55000000000000004">
      <c r="A141" s="291"/>
      <c r="D141" s="291"/>
      <c r="E141" s="291"/>
      <c r="F141" s="291"/>
      <c r="G141" s="291"/>
      <c r="H141" s="291"/>
      <c r="I141" s="291"/>
      <c r="J141" s="291"/>
      <c r="K141" s="291"/>
      <c r="L141" s="278"/>
    </row>
    <row r="142" spans="1:12" s="290" customFormat="1" x14ac:dyDescent="0.55000000000000004">
      <c r="A142" s="291"/>
      <c r="D142" s="291"/>
      <c r="E142" s="291"/>
      <c r="F142" s="291"/>
      <c r="G142" s="291"/>
      <c r="H142" s="291"/>
      <c r="I142" s="291"/>
      <c r="J142" s="291"/>
      <c r="K142" s="291"/>
      <c r="L142" s="278"/>
    </row>
    <row r="143" spans="1:12" s="290" customFormat="1" x14ac:dyDescent="0.55000000000000004">
      <c r="A143" s="291"/>
      <c r="D143" s="291"/>
      <c r="E143" s="291"/>
      <c r="F143" s="291"/>
      <c r="G143" s="291"/>
      <c r="H143" s="291"/>
      <c r="I143" s="291"/>
      <c r="J143" s="291"/>
      <c r="K143" s="291"/>
      <c r="L143" s="278"/>
    </row>
    <row r="144" spans="1:12" s="290" customFormat="1" x14ac:dyDescent="0.55000000000000004">
      <c r="A144" s="291"/>
      <c r="D144" s="291"/>
      <c r="E144" s="291"/>
      <c r="F144" s="291"/>
      <c r="G144" s="291"/>
      <c r="H144" s="291"/>
      <c r="I144" s="291"/>
      <c r="J144" s="291"/>
      <c r="K144" s="291"/>
      <c r="L144" s="278"/>
    </row>
    <row r="145" spans="1:12" s="290" customFormat="1" x14ac:dyDescent="0.55000000000000004">
      <c r="A145" s="291"/>
      <c r="D145" s="291"/>
      <c r="E145" s="291"/>
      <c r="F145" s="291"/>
      <c r="G145" s="291"/>
      <c r="H145" s="291"/>
      <c r="I145" s="291"/>
      <c r="J145" s="291"/>
      <c r="K145" s="291"/>
      <c r="L145" s="278"/>
    </row>
    <row r="146" spans="1:12" s="290" customFormat="1" x14ac:dyDescent="0.55000000000000004">
      <c r="A146" s="291"/>
      <c r="D146" s="291"/>
      <c r="E146" s="291"/>
      <c r="F146" s="291"/>
      <c r="G146" s="291"/>
      <c r="H146" s="291"/>
      <c r="I146" s="291"/>
      <c r="J146" s="291"/>
      <c r="K146" s="291"/>
      <c r="L146" s="278"/>
    </row>
    <row r="147" spans="1:12" s="290" customFormat="1" x14ac:dyDescent="0.55000000000000004">
      <c r="A147" s="291"/>
      <c r="D147" s="291"/>
      <c r="E147" s="291"/>
      <c r="F147" s="291"/>
      <c r="G147" s="291"/>
      <c r="H147" s="291"/>
      <c r="I147" s="291"/>
      <c r="J147" s="291"/>
      <c r="K147" s="291"/>
      <c r="L147" s="278"/>
    </row>
    <row r="148" spans="1:12" s="290" customFormat="1" x14ac:dyDescent="0.55000000000000004">
      <c r="A148" s="291"/>
      <c r="D148" s="291"/>
      <c r="E148" s="291"/>
      <c r="F148" s="291"/>
      <c r="G148" s="291"/>
      <c r="H148" s="291"/>
      <c r="I148" s="291"/>
      <c r="J148" s="291"/>
      <c r="K148" s="291"/>
      <c r="L148" s="278"/>
    </row>
    <row r="149" spans="1:12" s="290" customFormat="1" x14ac:dyDescent="0.55000000000000004">
      <c r="A149" s="291"/>
      <c r="D149" s="291"/>
      <c r="E149" s="291"/>
      <c r="F149" s="291"/>
      <c r="G149" s="291"/>
      <c r="H149" s="291"/>
      <c r="I149" s="291"/>
      <c r="J149" s="291"/>
      <c r="K149" s="291"/>
      <c r="L149" s="278"/>
    </row>
    <row r="150" spans="1:12" s="290" customFormat="1" x14ac:dyDescent="0.55000000000000004">
      <c r="A150" s="291"/>
      <c r="D150" s="291"/>
      <c r="E150" s="291"/>
      <c r="F150" s="291"/>
      <c r="G150" s="291"/>
      <c r="H150" s="291"/>
      <c r="I150" s="291"/>
      <c r="J150" s="291"/>
      <c r="K150" s="291"/>
      <c r="L150" s="278"/>
    </row>
    <row r="151" spans="1:12" s="290" customFormat="1" x14ac:dyDescent="0.55000000000000004">
      <c r="A151" s="291"/>
      <c r="D151" s="291"/>
      <c r="E151" s="291"/>
      <c r="F151" s="291"/>
      <c r="G151" s="291"/>
      <c r="H151" s="291"/>
      <c r="I151" s="291"/>
      <c r="J151" s="291"/>
      <c r="K151" s="291"/>
      <c r="L151" s="278"/>
    </row>
    <row r="152" spans="1:12" s="290" customFormat="1" x14ac:dyDescent="0.55000000000000004">
      <c r="A152" s="291"/>
      <c r="D152" s="291"/>
      <c r="E152" s="291"/>
      <c r="F152" s="291"/>
      <c r="G152" s="291"/>
      <c r="H152" s="291"/>
      <c r="I152" s="291"/>
      <c r="J152" s="291"/>
      <c r="K152" s="291"/>
      <c r="L152" s="278"/>
    </row>
    <row r="153" spans="1:12" s="290" customFormat="1" x14ac:dyDescent="0.55000000000000004">
      <c r="A153" s="291"/>
      <c r="D153" s="291"/>
      <c r="E153" s="291"/>
      <c r="F153" s="291"/>
      <c r="G153" s="291"/>
      <c r="H153" s="291"/>
      <c r="I153" s="291"/>
      <c r="J153" s="291"/>
      <c r="K153" s="291"/>
      <c r="L153" s="278"/>
    </row>
    <row r="154" spans="1:12" s="290" customFormat="1" x14ac:dyDescent="0.55000000000000004">
      <c r="A154" s="291"/>
      <c r="D154" s="291"/>
      <c r="E154" s="291"/>
      <c r="F154" s="291"/>
      <c r="G154" s="291"/>
      <c r="H154" s="291"/>
      <c r="I154" s="291"/>
      <c r="J154" s="291"/>
      <c r="K154" s="291"/>
      <c r="L154" s="278"/>
    </row>
    <row r="155" spans="1:12" s="290" customFormat="1" x14ac:dyDescent="0.55000000000000004">
      <c r="A155" s="291"/>
      <c r="D155" s="291"/>
      <c r="E155" s="291"/>
      <c r="F155" s="291"/>
      <c r="G155" s="291"/>
      <c r="H155" s="291"/>
      <c r="I155" s="291"/>
      <c r="J155" s="291"/>
      <c r="K155" s="291"/>
      <c r="L155" s="278"/>
    </row>
    <row r="156" spans="1:12" s="290" customFormat="1" x14ac:dyDescent="0.55000000000000004">
      <c r="A156" s="291"/>
      <c r="D156" s="291"/>
      <c r="E156" s="291"/>
      <c r="F156" s="291"/>
      <c r="G156" s="291"/>
      <c r="H156" s="291"/>
      <c r="I156" s="291"/>
      <c r="J156" s="291"/>
      <c r="K156" s="291"/>
      <c r="L156" s="278"/>
    </row>
    <row r="157" spans="1:12" s="290" customFormat="1" x14ac:dyDescent="0.55000000000000004">
      <c r="A157" s="291"/>
      <c r="D157" s="291"/>
      <c r="E157" s="291"/>
      <c r="F157" s="291"/>
      <c r="G157" s="291"/>
      <c r="H157" s="291"/>
      <c r="I157" s="291"/>
      <c r="J157" s="291"/>
      <c r="K157" s="291"/>
      <c r="L157" s="278"/>
    </row>
    <row r="158" spans="1:12" s="290" customFormat="1" x14ac:dyDescent="0.55000000000000004">
      <c r="A158" s="291"/>
      <c r="D158" s="291"/>
      <c r="E158" s="291"/>
      <c r="F158" s="291"/>
      <c r="G158" s="291"/>
      <c r="H158" s="291"/>
      <c r="I158" s="291"/>
      <c r="J158" s="291"/>
      <c r="K158" s="291"/>
      <c r="L158" s="278"/>
    </row>
    <row r="159" spans="1:12" s="290" customFormat="1" x14ac:dyDescent="0.55000000000000004">
      <c r="A159" s="291"/>
      <c r="D159" s="291"/>
      <c r="E159" s="291"/>
      <c r="F159" s="291"/>
      <c r="G159" s="291"/>
      <c r="H159" s="291"/>
      <c r="I159" s="291"/>
      <c r="J159" s="291"/>
      <c r="K159" s="291"/>
      <c r="L159" s="278"/>
    </row>
    <row r="160" spans="1:12" s="290" customFormat="1" x14ac:dyDescent="0.55000000000000004">
      <c r="A160" s="291"/>
      <c r="D160" s="291"/>
      <c r="E160" s="291"/>
      <c r="F160" s="291"/>
      <c r="G160" s="291"/>
      <c r="H160" s="291"/>
      <c r="I160" s="291"/>
      <c r="J160" s="291"/>
      <c r="K160" s="291"/>
      <c r="L160" s="278"/>
    </row>
    <row r="161" spans="1:12" s="290" customFormat="1" x14ac:dyDescent="0.55000000000000004">
      <c r="A161" s="291"/>
      <c r="D161" s="291"/>
      <c r="E161" s="291"/>
      <c r="F161" s="291"/>
      <c r="G161" s="291"/>
      <c r="H161" s="291"/>
      <c r="I161" s="291"/>
      <c r="J161" s="291"/>
      <c r="K161" s="291"/>
      <c r="L161" s="278"/>
    </row>
    <row r="162" spans="1:12" s="290" customFormat="1" x14ac:dyDescent="0.55000000000000004">
      <c r="A162" s="291"/>
      <c r="D162" s="291"/>
      <c r="E162" s="291"/>
      <c r="F162" s="291"/>
      <c r="G162" s="291"/>
      <c r="H162" s="291"/>
      <c r="I162" s="291"/>
      <c r="J162" s="291"/>
      <c r="K162" s="291"/>
      <c r="L162" s="278"/>
    </row>
    <row r="163" spans="1:12" s="290" customFormat="1" x14ac:dyDescent="0.55000000000000004">
      <c r="A163" s="291"/>
      <c r="D163" s="291"/>
      <c r="E163" s="291"/>
      <c r="F163" s="291"/>
      <c r="G163" s="291"/>
      <c r="H163" s="291"/>
      <c r="I163" s="291"/>
      <c r="J163" s="291"/>
      <c r="K163" s="291"/>
      <c r="L163" s="278"/>
    </row>
    <row r="164" spans="1:12" s="290" customFormat="1" x14ac:dyDescent="0.55000000000000004">
      <c r="A164" s="291"/>
      <c r="D164" s="291"/>
      <c r="E164" s="291"/>
      <c r="F164" s="291"/>
      <c r="G164" s="291"/>
      <c r="H164" s="291"/>
      <c r="I164" s="291"/>
      <c r="J164" s="291"/>
      <c r="K164" s="291"/>
      <c r="L164" s="278"/>
    </row>
    <row r="165" spans="1:12" s="290" customFormat="1" x14ac:dyDescent="0.55000000000000004">
      <c r="A165" s="291"/>
      <c r="D165" s="291"/>
      <c r="E165" s="291"/>
      <c r="F165" s="291"/>
      <c r="G165" s="291"/>
      <c r="H165" s="291"/>
      <c r="I165" s="291"/>
      <c r="J165" s="291"/>
      <c r="K165" s="291"/>
      <c r="L165" s="278"/>
    </row>
    <row r="166" spans="1:12" s="290" customFormat="1" x14ac:dyDescent="0.55000000000000004">
      <c r="A166" s="291"/>
      <c r="D166" s="291"/>
      <c r="E166" s="291"/>
      <c r="F166" s="291"/>
      <c r="G166" s="291"/>
      <c r="H166" s="291"/>
      <c r="I166" s="291"/>
      <c r="J166" s="291"/>
      <c r="K166" s="291"/>
      <c r="L166" s="278"/>
    </row>
    <row r="167" spans="1:12" s="290" customFormat="1" x14ac:dyDescent="0.55000000000000004">
      <c r="A167" s="291"/>
      <c r="D167" s="291"/>
      <c r="E167" s="291"/>
      <c r="F167" s="291"/>
      <c r="G167" s="291"/>
      <c r="H167" s="291"/>
      <c r="I167" s="291"/>
      <c r="J167" s="291"/>
      <c r="K167" s="291"/>
      <c r="L167" s="278"/>
    </row>
    <row r="168" spans="1:12" s="290" customFormat="1" x14ac:dyDescent="0.55000000000000004">
      <c r="A168" s="291"/>
      <c r="D168" s="291"/>
      <c r="E168" s="291"/>
      <c r="F168" s="291"/>
      <c r="G168" s="291"/>
      <c r="H168" s="291"/>
      <c r="I168" s="291"/>
      <c r="J168" s="291"/>
      <c r="K168" s="291"/>
      <c r="L168" s="278"/>
    </row>
    <row r="169" spans="1:12" s="290" customFormat="1" x14ac:dyDescent="0.55000000000000004">
      <c r="A169" s="291"/>
      <c r="D169" s="291"/>
      <c r="E169" s="291"/>
      <c r="F169" s="291"/>
      <c r="G169" s="291"/>
      <c r="H169" s="291"/>
      <c r="I169" s="291"/>
      <c r="J169" s="291"/>
      <c r="K169" s="291"/>
      <c r="L169" s="278"/>
    </row>
    <row r="170" spans="1:12" s="290" customFormat="1" x14ac:dyDescent="0.55000000000000004">
      <c r="A170" s="291"/>
      <c r="D170" s="291"/>
      <c r="E170" s="291"/>
      <c r="F170" s="291"/>
      <c r="G170" s="291"/>
      <c r="H170" s="291"/>
      <c r="I170" s="291"/>
      <c r="J170" s="291"/>
      <c r="K170" s="291"/>
      <c r="L170" s="278"/>
    </row>
    <row r="171" spans="1:12" s="290" customFormat="1" x14ac:dyDescent="0.55000000000000004">
      <c r="A171" s="291"/>
      <c r="D171" s="291"/>
      <c r="E171" s="291"/>
      <c r="F171" s="291"/>
      <c r="G171" s="291"/>
      <c r="H171" s="291"/>
      <c r="I171" s="291"/>
      <c r="J171" s="291"/>
      <c r="K171" s="291"/>
      <c r="L171" s="278"/>
    </row>
    <row r="172" spans="1:12" s="290" customFormat="1" x14ac:dyDescent="0.55000000000000004">
      <c r="A172" s="291"/>
      <c r="D172" s="291"/>
      <c r="E172" s="291"/>
      <c r="F172" s="291"/>
      <c r="G172" s="291"/>
      <c r="H172" s="291"/>
      <c r="I172" s="291"/>
      <c r="J172" s="291"/>
      <c r="K172" s="291"/>
      <c r="L172" s="278"/>
    </row>
    <row r="173" spans="1:12" s="290" customFormat="1" x14ac:dyDescent="0.55000000000000004">
      <c r="A173" s="291"/>
      <c r="D173" s="291"/>
      <c r="E173" s="291"/>
      <c r="F173" s="291"/>
      <c r="G173" s="291"/>
      <c r="H173" s="291"/>
      <c r="I173" s="291"/>
      <c r="J173" s="291"/>
      <c r="K173" s="291"/>
      <c r="L173" s="278"/>
    </row>
    <row r="174" spans="1:12" s="290" customFormat="1" x14ac:dyDescent="0.55000000000000004">
      <c r="A174" s="291"/>
      <c r="D174" s="291"/>
      <c r="E174" s="291"/>
      <c r="F174" s="291"/>
      <c r="G174" s="291"/>
      <c r="H174" s="291"/>
      <c r="I174" s="291"/>
      <c r="J174" s="291"/>
      <c r="K174" s="291"/>
      <c r="L174" s="278"/>
    </row>
    <row r="175" spans="1:12" s="290" customFormat="1" x14ac:dyDescent="0.55000000000000004">
      <c r="A175" s="291"/>
      <c r="D175" s="291"/>
      <c r="E175" s="291"/>
      <c r="F175" s="291"/>
      <c r="G175" s="291"/>
      <c r="H175" s="291"/>
      <c r="I175" s="291"/>
      <c r="J175" s="291"/>
      <c r="K175" s="291"/>
      <c r="L175" s="278"/>
    </row>
    <row r="176" spans="1:12" s="290" customFormat="1" x14ac:dyDescent="0.55000000000000004">
      <c r="A176" s="291"/>
      <c r="D176" s="291"/>
      <c r="E176" s="291"/>
      <c r="F176" s="291"/>
      <c r="G176" s="291"/>
      <c r="H176" s="291"/>
      <c r="I176" s="291"/>
      <c r="J176" s="291"/>
      <c r="K176" s="291"/>
      <c r="L176" s="278"/>
    </row>
    <row r="177" spans="1:12" s="290" customFormat="1" x14ac:dyDescent="0.55000000000000004">
      <c r="A177" s="291"/>
      <c r="D177" s="291"/>
      <c r="E177" s="291"/>
      <c r="F177" s="291"/>
      <c r="G177" s="291"/>
      <c r="H177" s="291"/>
      <c r="I177" s="291"/>
      <c r="J177" s="291"/>
      <c r="K177" s="291"/>
      <c r="L177" s="278"/>
    </row>
    <row r="178" spans="1:12" s="290" customFormat="1" x14ac:dyDescent="0.55000000000000004">
      <c r="A178" s="291"/>
      <c r="D178" s="291"/>
      <c r="E178" s="291"/>
      <c r="F178" s="291"/>
      <c r="G178" s="291"/>
      <c r="H178" s="291"/>
      <c r="I178" s="291"/>
      <c r="J178" s="291"/>
      <c r="K178" s="291"/>
      <c r="L178" s="278"/>
    </row>
    <row r="179" spans="1:12" s="290" customFormat="1" x14ac:dyDescent="0.55000000000000004">
      <c r="A179" s="291"/>
      <c r="D179" s="291"/>
      <c r="E179" s="291"/>
      <c r="F179" s="291"/>
      <c r="G179" s="291"/>
      <c r="H179" s="291"/>
      <c r="I179" s="291"/>
      <c r="J179" s="291"/>
      <c r="K179" s="291"/>
      <c r="L179" s="278"/>
    </row>
    <row r="180" spans="1:12" s="290" customFormat="1" x14ac:dyDescent="0.55000000000000004">
      <c r="A180" s="291"/>
      <c r="D180" s="291"/>
      <c r="E180" s="291"/>
      <c r="F180" s="291"/>
      <c r="G180" s="291"/>
      <c r="H180" s="291"/>
      <c r="I180" s="291"/>
      <c r="J180" s="291"/>
      <c r="K180" s="291"/>
      <c r="L180" s="278"/>
    </row>
    <row r="181" spans="1:12" s="290" customFormat="1" x14ac:dyDescent="0.55000000000000004">
      <c r="A181" s="291"/>
      <c r="D181" s="291"/>
      <c r="E181" s="291"/>
      <c r="F181" s="291"/>
      <c r="G181" s="291"/>
      <c r="H181" s="291"/>
      <c r="I181" s="291"/>
      <c r="J181" s="291"/>
      <c r="K181" s="291"/>
      <c r="L181" s="278"/>
    </row>
    <row r="182" spans="1:12" s="290" customFormat="1" x14ac:dyDescent="0.55000000000000004">
      <c r="A182" s="291"/>
      <c r="D182" s="291"/>
      <c r="E182" s="291"/>
      <c r="F182" s="291"/>
      <c r="G182" s="291"/>
      <c r="H182" s="291"/>
      <c r="I182" s="291"/>
      <c r="J182" s="291"/>
      <c r="K182" s="291"/>
      <c r="L182" s="278"/>
    </row>
    <row r="183" spans="1:12" s="290" customFormat="1" x14ac:dyDescent="0.55000000000000004">
      <c r="A183" s="291"/>
      <c r="D183" s="291"/>
      <c r="E183" s="291"/>
      <c r="F183" s="291"/>
      <c r="G183" s="291"/>
      <c r="H183" s="291"/>
      <c r="I183" s="291"/>
      <c r="J183" s="291"/>
      <c r="K183" s="291"/>
      <c r="L183" s="278"/>
    </row>
    <row r="184" spans="1:12" s="290" customFormat="1" x14ac:dyDescent="0.55000000000000004">
      <c r="A184" s="291"/>
      <c r="D184" s="291"/>
      <c r="E184" s="291"/>
      <c r="F184" s="291"/>
      <c r="G184" s="291"/>
      <c r="H184" s="291"/>
      <c r="I184" s="291"/>
      <c r="J184" s="291"/>
      <c r="K184" s="291"/>
      <c r="L184" s="278"/>
    </row>
    <row r="185" spans="1:12" s="290" customFormat="1" x14ac:dyDescent="0.55000000000000004">
      <c r="A185" s="291"/>
      <c r="D185" s="291"/>
      <c r="E185" s="291"/>
      <c r="F185" s="291"/>
      <c r="G185" s="291"/>
      <c r="H185" s="291"/>
      <c r="I185" s="291"/>
      <c r="J185" s="291"/>
      <c r="K185" s="291"/>
      <c r="L185" s="278"/>
    </row>
    <row r="186" spans="1:12" s="290" customFormat="1" x14ac:dyDescent="0.55000000000000004">
      <c r="A186" s="291"/>
      <c r="D186" s="291"/>
      <c r="E186" s="291"/>
      <c r="F186" s="291"/>
      <c r="G186" s="291"/>
      <c r="H186" s="291"/>
      <c r="I186" s="291"/>
      <c r="J186" s="291"/>
      <c r="K186" s="291"/>
      <c r="L186" s="278"/>
    </row>
    <row r="187" spans="1:12" s="290" customFormat="1" x14ac:dyDescent="0.55000000000000004">
      <c r="A187" s="291"/>
      <c r="D187" s="291"/>
      <c r="E187" s="291"/>
      <c r="F187" s="291"/>
      <c r="G187" s="291"/>
      <c r="H187" s="291"/>
      <c r="I187" s="291"/>
      <c r="J187" s="291"/>
      <c r="K187" s="291"/>
      <c r="L187" s="278"/>
    </row>
    <row r="188" spans="1:12" s="290" customFormat="1" x14ac:dyDescent="0.55000000000000004">
      <c r="A188" s="291"/>
      <c r="D188" s="291"/>
      <c r="E188" s="291"/>
      <c r="F188" s="291"/>
      <c r="G188" s="291"/>
      <c r="H188" s="291"/>
      <c r="I188" s="291"/>
      <c r="J188" s="291"/>
      <c r="K188" s="291"/>
      <c r="L188" s="278"/>
    </row>
    <row r="189" spans="1:12" s="290" customFormat="1" x14ac:dyDescent="0.55000000000000004">
      <c r="A189" s="291"/>
      <c r="D189" s="291"/>
      <c r="E189" s="291"/>
      <c r="F189" s="291"/>
      <c r="G189" s="291"/>
      <c r="H189" s="291"/>
      <c r="I189" s="291"/>
      <c r="J189" s="291"/>
      <c r="K189" s="291"/>
      <c r="L189" s="278"/>
    </row>
    <row r="190" spans="1:12" s="290" customFormat="1" x14ac:dyDescent="0.55000000000000004">
      <c r="A190" s="291"/>
      <c r="D190" s="291"/>
      <c r="E190" s="291"/>
      <c r="F190" s="291"/>
      <c r="G190" s="291"/>
      <c r="H190" s="291"/>
      <c r="I190" s="291"/>
      <c r="J190" s="291"/>
      <c r="K190" s="291"/>
      <c r="L190" s="278"/>
    </row>
    <row r="191" spans="1:12" s="290" customFormat="1" x14ac:dyDescent="0.55000000000000004">
      <c r="A191" s="291"/>
      <c r="D191" s="291"/>
      <c r="E191" s="291"/>
      <c r="F191" s="291"/>
      <c r="G191" s="291"/>
      <c r="H191" s="291"/>
      <c r="I191" s="291"/>
      <c r="J191" s="291"/>
      <c r="K191" s="291"/>
      <c r="L191" s="278"/>
    </row>
    <row r="192" spans="1:12" s="290" customFormat="1" x14ac:dyDescent="0.55000000000000004">
      <c r="A192" s="291"/>
      <c r="D192" s="291"/>
      <c r="E192" s="291"/>
      <c r="F192" s="291"/>
      <c r="G192" s="291"/>
      <c r="H192" s="291"/>
      <c r="I192" s="291"/>
      <c r="J192" s="291"/>
      <c r="K192" s="291"/>
      <c r="L192" s="278"/>
    </row>
    <row r="193" spans="1:12" s="290" customFormat="1" x14ac:dyDescent="0.55000000000000004">
      <c r="A193" s="291"/>
      <c r="D193" s="291"/>
      <c r="E193" s="291"/>
      <c r="F193" s="291"/>
      <c r="G193" s="291"/>
      <c r="H193" s="291"/>
      <c r="I193" s="291"/>
      <c r="J193" s="291"/>
      <c r="K193" s="291"/>
      <c r="L193" s="278"/>
    </row>
    <row r="194" spans="1:12" s="290" customFormat="1" x14ac:dyDescent="0.55000000000000004">
      <c r="A194" s="291"/>
      <c r="D194" s="291"/>
      <c r="E194" s="291"/>
      <c r="F194" s="291"/>
      <c r="G194" s="291"/>
      <c r="H194" s="291"/>
      <c r="I194" s="291"/>
      <c r="J194" s="291"/>
      <c r="K194" s="291"/>
      <c r="L194" s="278"/>
    </row>
    <row r="195" spans="1:12" s="290" customFormat="1" x14ac:dyDescent="0.55000000000000004">
      <c r="A195" s="291"/>
      <c r="D195" s="291"/>
      <c r="E195" s="291"/>
      <c r="F195" s="291"/>
      <c r="G195" s="291"/>
      <c r="H195" s="291"/>
      <c r="I195" s="291"/>
      <c r="J195" s="291"/>
      <c r="K195" s="291"/>
      <c r="L195" s="278"/>
    </row>
    <row r="196" spans="1:12" s="290" customFormat="1" x14ac:dyDescent="0.55000000000000004">
      <c r="A196" s="291"/>
      <c r="D196" s="291"/>
      <c r="E196" s="291"/>
      <c r="F196" s="291"/>
      <c r="G196" s="291"/>
      <c r="H196" s="291"/>
      <c r="I196" s="291"/>
      <c r="J196" s="291"/>
      <c r="K196" s="291"/>
      <c r="L196" s="278"/>
    </row>
    <row r="197" spans="1:12" s="290" customFormat="1" x14ac:dyDescent="0.55000000000000004">
      <c r="A197" s="291"/>
      <c r="D197" s="291"/>
      <c r="E197" s="291"/>
      <c r="F197" s="291"/>
      <c r="G197" s="291"/>
      <c r="H197" s="291"/>
      <c r="I197" s="291"/>
      <c r="J197" s="291"/>
      <c r="K197" s="291"/>
      <c r="L197" s="278"/>
    </row>
    <row r="198" spans="1:12" s="290" customFormat="1" x14ac:dyDescent="0.55000000000000004">
      <c r="A198" s="291"/>
      <c r="D198" s="291"/>
      <c r="E198" s="291"/>
      <c r="F198" s="291"/>
      <c r="G198" s="291"/>
      <c r="H198" s="291"/>
      <c r="I198" s="291"/>
      <c r="J198" s="291"/>
      <c r="K198" s="291"/>
      <c r="L198" s="278"/>
    </row>
    <row r="199" spans="1:12" s="290" customFormat="1" x14ac:dyDescent="0.55000000000000004">
      <c r="A199" s="291"/>
      <c r="D199" s="291"/>
      <c r="E199" s="291"/>
      <c r="F199" s="291"/>
      <c r="G199" s="291"/>
      <c r="H199" s="291"/>
      <c r="I199" s="291"/>
      <c r="J199" s="291"/>
      <c r="K199" s="291"/>
      <c r="L199" s="278"/>
    </row>
    <row r="200" spans="1:12" s="290" customFormat="1" x14ac:dyDescent="0.55000000000000004">
      <c r="A200" s="291"/>
      <c r="D200" s="291"/>
      <c r="E200" s="291"/>
      <c r="F200" s="291"/>
      <c r="G200" s="291"/>
      <c r="H200" s="291"/>
      <c r="I200" s="291"/>
      <c r="J200" s="291"/>
      <c r="K200" s="291"/>
      <c r="L200" s="278"/>
    </row>
    <row r="201" spans="1:12" s="290" customFormat="1" x14ac:dyDescent="0.55000000000000004">
      <c r="A201" s="291"/>
      <c r="D201" s="291"/>
      <c r="E201" s="291"/>
      <c r="F201" s="291"/>
      <c r="G201" s="291"/>
      <c r="H201" s="291"/>
      <c r="I201" s="291"/>
      <c r="J201" s="291"/>
      <c r="K201" s="291"/>
      <c r="L201" s="278"/>
    </row>
    <row r="202" spans="1:12" s="290" customFormat="1" x14ac:dyDescent="0.55000000000000004">
      <c r="A202" s="291"/>
      <c r="D202" s="291"/>
      <c r="E202" s="291"/>
      <c r="F202" s="291"/>
      <c r="G202" s="291"/>
      <c r="H202" s="291"/>
      <c r="I202" s="291"/>
      <c r="J202" s="291"/>
      <c r="K202" s="291"/>
      <c r="L202" s="278"/>
    </row>
    <row r="203" spans="1:12" s="290" customFormat="1" x14ac:dyDescent="0.55000000000000004">
      <c r="A203" s="291"/>
      <c r="D203" s="291"/>
      <c r="E203" s="291"/>
      <c r="F203" s="291"/>
      <c r="G203" s="291"/>
      <c r="H203" s="291"/>
      <c r="I203" s="291"/>
      <c r="J203" s="291"/>
      <c r="K203" s="291"/>
      <c r="L203" s="278"/>
    </row>
    <row r="204" spans="1:12" s="290" customFormat="1" x14ac:dyDescent="0.55000000000000004">
      <c r="A204" s="291"/>
      <c r="D204" s="291"/>
      <c r="E204" s="291"/>
      <c r="F204" s="291"/>
      <c r="G204" s="291"/>
      <c r="H204" s="291"/>
      <c r="I204" s="291"/>
      <c r="J204" s="291"/>
      <c r="K204" s="291"/>
      <c r="L204" s="278"/>
    </row>
    <row r="205" spans="1:12" s="290" customFormat="1" x14ac:dyDescent="0.55000000000000004">
      <c r="A205" s="291"/>
      <c r="D205" s="291"/>
      <c r="E205" s="291"/>
      <c r="F205" s="291"/>
      <c r="G205" s="291"/>
      <c r="H205" s="291"/>
      <c r="I205" s="291"/>
      <c r="J205" s="291"/>
      <c r="K205" s="291"/>
      <c r="L205" s="278"/>
    </row>
    <row r="206" spans="1:12" s="290" customFormat="1" x14ac:dyDescent="0.55000000000000004">
      <c r="A206" s="291"/>
      <c r="D206" s="291"/>
      <c r="E206" s="291"/>
      <c r="F206" s="291"/>
      <c r="G206" s="291"/>
      <c r="H206" s="291"/>
      <c r="I206" s="291"/>
      <c r="J206" s="291"/>
      <c r="K206" s="291"/>
      <c r="L206" s="278"/>
    </row>
    <row r="207" spans="1:12" s="290" customFormat="1" x14ac:dyDescent="0.55000000000000004">
      <c r="A207" s="291"/>
      <c r="D207" s="291"/>
      <c r="E207" s="291"/>
      <c r="F207" s="291"/>
      <c r="G207" s="291"/>
      <c r="H207" s="291"/>
      <c r="I207" s="291"/>
      <c r="J207" s="291"/>
      <c r="K207" s="291"/>
      <c r="L207" s="278"/>
    </row>
    <row r="208" spans="1:12" s="290" customFormat="1" x14ac:dyDescent="0.55000000000000004">
      <c r="A208" s="291"/>
      <c r="D208" s="291"/>
      <c r="E208" s="291"/>
      <c r="F208" s="291"/>
      <c r="G208" s="291"/>
      <c r="H208" s="291"/>
      <c r="I208" s="291"/>
      <c r="J208" s="291"/>
      <c r="K208" s="291"/>
      <c r="L208" s="278"/>
    </row>
    <row r="209" spans="1:12" s="290" customFormat="1" x14ac:dyDescent="0.55000000000000004">
      <c r="A209" s="291"/>
      <c r="D209" s="291"/>
      <c r="E209" s="291"/>
      <c r="F209" s="291"/>
      <c r="G209" s="291"/>
      <c r="H209" s="291"/>
      <c r="I209" s="291"/>
      <c r="J209" s="291"/>
      <c r="K209" s="291"/>
      <c r="L209" s="278"/>
    </row>
    <row r="210" spans="1:12" s="290" customFormat="1" x14ac:dyDescent="0.55000000000000004">
      <c r="A210" s="291"/>
      <c r="D210" s="291"/>
      <c r="E210" s="291"/>
      <c r="F210" s="291"/>
      <c r="G210" s="291"/>
      <c r="H210" s="291"/>
      <c r="I210" s="291"/>
      <c r="J210" s="291"/>
      <c r="K210" s="291"/>
      <c r="L210" s="278"/>
    </row>
    <row r="211" spans="1:12" s="290" customFormat="1" x14ac:dyDescent="0.55000000000000004">
      <c r="A211" s="291"/>
      <c r="D211" s="291"/>
      <c r="E211" s="291"/>
      <c r="F211" s="291"/>
      <c r="G211" s="291"/>
      <c r="H211" s="291"/>
      <c r="I211" s="291"/>
      <c r="J211" s="291"/>
      <c r="K211" s="291"/>
      <c r="L211" s="278"/>
    </row>
    <row r="212" spans="1:12" s="290" customFormat="1" x14ac:dyDescent="0.55000000000000004">
      <c r="A212" s="291"/>
      <c r="D212" s="291"/>
      <c r="E212" s="291"/>
      <c r="F212" s="291"/>
      <c r="G212" s="291"/>
      <c r="H212" s="291"/>
      <c r="I212" s="291"/>
      <c r="J212" s="291"/>
      <c r="K212" s="291"/>
      <c r="L212" s="278"/>
    </row>
    <row r="213" spans="1:12" s="290" customFormat="1" x14ac:dyDescent="0.55000000000000004">
      <c r="A213" s="291"/>
      <c r="D213" s="291"/>
      <c r="E213" s="291"/>
      <c r="F213" s="291"/>
      <c r="G213" s="291"/>
      <c r="H213" s="291"/>
      <c r="I213" s="291"/>
      <c r="J213" s="291"/>
      <c r="K213" s="291"/>
      <c r="L213" s="278"/>
    </row>
    <row r="214" spans="1:12" s="290" customFormat="1" x14ac:dyDescent="0.55000000000000004">
      <c r="A214" s="291"/>
      <c r="D214" s="291"/>
      <c r="E214" s="291"/>
      <c r="F214" s="291"/>
      <c r="G214" s="291"/>
      <c r="H214" s="291"/>
      <c r="I214" s="291"/>
      <c r="J214" s="291"/>
      <c r="K214" s="291"/>
      <c r="L214" s="278"/>
    </row>
    <row r="215" spans="1:12" s="290" customFormat="1" x14ac:dyDescent="0.55000000000000004">
      <c r="A215" s="291"/>
      <c r="D215" s="291"/>
      <c r="E215" s="291"/>
      <c r="F215" s="291"/>
      <c r="G215" s="291"/>
      <c r="H215" s="291"/>
      <c r="I215" s="291"/>
      <c r="J215" s="291"/>
      <c r="K215" s="291"/>
      <c r="L215" s="278"/>
    </row>
    <row r="216" spans="1:12" s="290" customFormat="1" x14ac:dyDescent="0.55000000000000004">
      <c r="A216" s="291"/>
      <c r="D216" s="291"/>
      <c r="E216" s="291"/>
      <c r="F216" s="291"/>
      <c r="G216" s="291"/>
      <c r="H216" s="291"/>
      <c r="I216" s="291"/>
      <c r="J216" s="291"/>
      <c r="K216" s="291"/>
      <c r="L216" s="278"/>
    </row>
    <row r="217" spans="1:12" s="290" customFormat="1" x14ac:dyDescent="0.55000000000000004">
      <c r="A217" s="291"/>
      <c r="D217" s="291"/>
      <c r="E217" s="291"/>
      <c r="F217" s="291"/>
      <c r="G217" s="291"/>
      <c r="H217" s="291"/>
      <c r="I217" s="291"/>
      <c r="J217" s="291"/>
      <c r="K217" s="291"/>
      <c r="L217" s="278"/>
    </row>
    <row r="218" spans="1:12" s="290" customFormat="1" x14ac:dyDescent="0.55000000000000004">
      <c r="A218" s="291"/>
      <c r="D218" s="291"/>
      <c r="E218" s="291"/>
      <c r="F218" s="291"/>
      <c r="G218" s="291"/>
      <c r="H218" s="291"/>
      <c r="I218" s="291"/>
      <c r="J218" s="291"/>
      <c r="K218" s="291"/>
      <c r="L218" s="278"/>
    </row>
    <row r="219" spans="1:12" s="290" customFormat="1" x14ac:dyDescent="0.55000000000000004">
      <c r="A219" s="291"/>
      <c r="D219" s="291"/>
      <c r="E219" s="291"/>
      <c r="F219" s="291"/>
      <c r="G219" s="291"/>
      <c r="H219" s="291"/>
      <c r="I219" s="291"/>
      <c r="J219" s="291"/>
      <c r="K219" s="291"/>
      <c r="L219" s="278"/>
    </row>
    <row r="220" spans="1:12" s="290" customFormat="1" x14ac:dyDescent="0.55000000000000004">
      <c r="A220" s="291"/>
      <c r="D220" s="291"/>
      <c r="E220" s="291"/>
      <c r="F220" s="291"/>
      <c r="G220" s="291"/>
      <c r="H220" s="291"/>
      <c r="I220" s="291"/>
      <c r="J220" s="291"/>
      <c r="K220" s="291"/>
      <c r="L220" s="278"/>
    </row>
    <row r="221" spans="1:12" s="290" customFormat="1" x14ac:dyDescent="0.55000000000000004">
      <c r="A221" s="291"/>
      <c r="D221" s="291"/>
      <c r="E221" s="291"/>
      <c r="F221" s="291"/>
      <c r="G221" s="291"/>
      <c r="H221" s="291"/>
      <c r="I221" s="291"/>
      <c r="J221" s="291"/>
      <c r="K221" s="291"/>
      <c r="L221" s="278"/>
    </row>
    <row r="222" spans="1:12" s="290" customFormat="1" x14ac:dyDescent="0.55000000000000004">
      <c r="A222" s="291"/>
      <c r="D222" s="291"/>
      <c r="E222" s="291"/>
      <c r="F222" s="291"/>
      <c r="G222" s="291"/>
      <c r="H222" s="291"/>
      <c r="I222" s="291"/>
      <c r="J222" s="291"/>
      <c r="K222" s="291"/>
      <c r="L222" s="278"/>
    </row>
    <row r="223" spans="1:12" s="290" customFormat="1" x14ac:dyDescent="0.55000000000000004">
      <c r="A223" s="291"/>
      <c r="D223" s="291"/>
      <c r="E223" s="291"/>
      <c r="F223" s="291"/>
      <c r="G223" s="291"/>
      <c r="H223" s="291"/>
      <c r="I223" s="291"/>
      <c r="J223" s="291"/>
      <c r="K223" s="291"/>
      <c r="L223" s="278"/>
    </row>
    <row r="224" spans="1:12" s="290" customFormat="1" x14ac:dyDescent="0.55000000000000004">
      <c r="A224" s="291"/>
      <c r="D224" s="291"/>
      <c r="E224" s="291"/>
      <c r="F224" s="291"/>
      <c r="G224" s="291"/>
      <c r="H224" s="291"/>
      <c r="I224" s="291"/>
      <c r="J224" s="291"/>
      <c r="K224" s="291"/>
      <c r="L224" s="278"/>
    </row>
    <row r="225" spans="1:12" s="290" customFormat="1" x14ac:dyDescent="0.55000000000000004">
      <c r="A225" s="291"/>
      <c r="D225" s="291"/>
      <c r="E225" s="291"/>
      <c r="F225" s="291"/>
      <c r="G225" s="291"/>
      <c r="H225" s="291"/>
      <c r="I225" s="291"/>
      <c r="J225" s="291"/>
      <c r="K225" s="291"/>
      <c r="L225" s="278"/>
    </row>
    <row r="226" spans="1:12" s="290" customFormat="1" x14ac:dyDescent="0.55000000000000004">
      <c r="A226" s="291"/>
      <c r="D226" s="291"/>
      <c r="E226" s="291"/>
      <c r="F226" s="291"/>
      <c r="G226" s="291"/>
      <c r="H226" s="291"/>
      <c r="I226" s="291"/>
      <c r="J226" s="291"/>
      <c r="K226" s="291"/>
      <c r="L226" s="278"/>
    </row>
    <row r="227" spans="1:12" s="290" customFormat="1" x14ac:dyDescent="0.55000000000000004">
      <c r="A227" s="291"/>
      <c r="D227" s="291"/>
      <c r="E227" s="291"/>
      <c r="F227" s="291"/>
      <c r="G227" s="291"/>
      <c r="H227" s="291"/>
      <c r="I227" s="291"/>
      <c r="J227" s="291"/>
      <c r="K227" s="291"/>
      <c r="L227" s="278"/>
    </row>
    <row r="228" spans="1:12" s="290" customFormat="1" x14ac:dyDescent="0.55000000000000004">
      <c r="A228" s="291"/>
      <c r="D228" s="291"/>
      <c r="E228" s="291"/>
      <c r="F228" s="291"/>
      <c r="G228" s="291"/>
      <c r="H228" s="291"/>
      <c r="I228" s="291"/>
      <c r="J228" s="291"/>
      <c r="K228" s="291"/>
      <c r="L228" s="278"/>
    </row>
    <row r="229" spans="1:12" s="290" customFormat="1" x14ac:dyDescent="0.55000000000000004">
      <c r="A229" s="291"/>
      <c r="D229" s="291"/>
      <c r="E229" s="291"/>
      <c r="F229" s="291"/>
      <c r="G229" s="291"/>
      <c r="H229" s="291"/>
      <c r="I229" s="291"/>
      <c r="J229" s="291"/>
      <c r="K229" s="291"/>
      <c r="L229" s="278"/>
    </row>
    <row r="230" spans="1:12" s="290" customFormat="1" x14ac:dyDescent="0.55000000000000004">
      <c r="A230" s="291"/>
      <c r="D230" s="291"/>
      <c r="E230" s="291"/>
      <c r="F230" s="291"/>
      <c r="G230" s="291"/>
      <c r="H230" s="291"/>
      <c r="I230" s="291"/>
      <c r="J230" s="291"/>
      <c r="K230" s="291"/>
      <c r="L230" s="278"/>
    </row>
    <row r="231" spans="1:12" s="290" customFormat="1" x14ac:dyDescent="0.55000000000000004">
      <c r="A231" s="291"/>
      <c r="D231" s="291"/>
      <c r="E231" s="291"/>
      <c r="F231" s="291"/>
      <c r="G231" s="291"/>
      <c r="H231" s="291"/>
      <c r="I231" s="291"/>
      <c r="J231" s="291"/>
      <c r="K231" s="291"/>
      <c r="L231" s="278"/>
    </row>
    <row r="232" spans="1:12" s="290" customFormat="1" x14ac:dyDescent="0.55000000000000004">
      <c r="A232" s="291"/>
      <c r="D232" s="291"/>
      <c r="E232" s="291"/>
      <c r="F232" s="291"/>
      <c r="G232" s="291"/>
      <c r="H232" s="291"/>
      <c r="I232" s="291"/>
      <c r="J232" s="291"/>
      <c r="K232" s="291"/>
      <c r="L232" s="278"/>
    </row>
    <row r="233" spans="1:12" s="290" customFormat="1" x14ac:dyDescent="0.55000000000000004">
      <c r="A233" s="291"/>
      <c r="D233" s="291"/>
      <c r="E233" s="291"/>
      <c r="F233" s="291"/>
      <c r="G233" s="291"/>
      <c r="H233" s="291"/>
      <c r="I233" s="291"/>
      <c r="J233" s="291"/>
      <c r="K233" s="291"/>
      <c r="L233" s="278"/>
    </row>
    <row r="234" spans="1:12" s="290" customFormat="1" x14ac:dyDescent="0.55000000000000004">
      <c r="A234" s="291"/>
      <c r="D234" s="291"/>
      <c r="E234" s="291"/>
      <c r="F234" s="291"/>
      <c r="G234" s="291"/>
      <c r="H234" s="291"/>
      <c r="I234" s="291"/>
      <c r="J234" s="291"/>
      <c r="K234" s="291"/>
      <c r="L234" s="278"/>
    </row>
    <row r="235" spans="1:12" s="290" customFormat="1" x14ac:dyDescent="0.55000000000000004">
      <c r="A235" s="291"/>
      <c r="D235" s="291"/>
      <c r="E235" s="291"/>
      <c r="F235" s="291"/>
      <c r="G235" s="291"/>
      <c r="H235" s="291"/>
      <c r="I235" s="291"/>
      <c r="J235" s="291"/>
      <c r="K235" s="291"/>
      <c r="L235" s="278"/>
    </row>
    <row r="236" spans="1:12" s="290" customFormat="1" x14ac:dyDescent="0.55000000000000004">
      <c r="A236" s="291"/>
      <c r="D236" s="291"/>
      <c r="E236" s="291"/>
      <c r="F236" s="291"/>
      <c r="G236" s="291"/>
      <c r="H236" s="291"/>
      <c r="I236" s="291"/>
      <c r="J236" s="291"/>
      <c r="K236" s="291"/>
      <c r="L236" s="278"/>
    </row>
    <row r="237" spans="1:12" s="290" customFormat="1" x14ac:dyDescent="0.55000000000000004">
      <c r="A237" s="291"/>
      <c r="D237" s="291"/>
      <c r="E237" s="291"/>
      <c r="F237" s="291"/>
      <c r="G237" s="291"/>
      <c r="H237" s="291"/>
      <c r="I237" s="291"/>
      <c r="J237" s="291"/>
      <c r="K237" s="291"/>
      <c r="L237" s="278"/>
    </row>
    <row r="238" spans="1:12" s="290" customFormat="1" x14ac:dyDescent="0.55000000000000004">
      <c r="A238" s="291"/>
      <c r="D238" s="291"/>
      <c r="E238" s="291"/>
      <c r="F238" s="291"/>
      <c r="G238" s="291"/>
      <c r="H238" s="291"/>
      <c r="I238" s="291"/>
      <c r="J238" s="291"/>
      <c r="K238" s="291"/>
      <c r="L238" s="278"/>
    </row>
    <row r="239" spans="1:12" s="290" customFormat="1" x14ac:dyDescent="0.55000000000000004">
      <c r="A239" s="291"/>
      <c r="D239" s="291"/>
      <c r="E239" s="291"/>
      <c r="F239" s="291"/>
      <c r="G239" s="291"/>
      <c r="H239" s="291"/>
      <c r="I239" s="291"/>
      <c r="J239" s="291"/>
      <c r="K239" s="291"/>
      <c r="L239" s="278"/>
    </row>
    <row r="240" spans="1:12" s="290" customFormat="1" x14ac:dyDescent="0.55000000000000004">
      <c r="A240" s="291"/>
      <c r="D240" s="291"/>
      <c r="E240" s="291"/>
      <c r="F240" s="291"/>
      <c r="G240" s="291"/>
      <c r="H240" s="291"/>
      <c r="I240" s="291"/>
      <c r="J240" s="291"/>
      <c r="K240" s="291"/>
      <c r="L240" s="278"/>
    </row>
    <row r="241" spans="1:12" s="290" customFormat="1" x14ac:dyDescent="0.55000000000000004">
      <c r="A241" s="291"/>
      <c r="D241" s="291"/>
      <c r="E241" s="291"/>
      <c r="F241" s="291"/>
      <c r="G241" s="291"/>
      <c r="H241" s="291"/>
      <c r="I241" s="291"/>
      <c r="J241" s="291"/>
      <c r="K241" s="291"/>
      <c r="L241" s="278"/>
    </row>
    <row r="242" spans="1:12" s="290" customFormat="1" x14ac:dyDescent="0.55000000000000004">
      <c r="A242" s="291"/>
      <c r="D242" s="291"/>
      <c r="E242" s="291"/>
      <c r="F242" s="291"/>
      <c r="G242" s="291"/>
      <c r="H242" s="291"/>
      <c r="I242" s="291"/>
      <c r="J242" s="291"/>
      <c r="K242" s="291"/>
      <c r="L242" s="278"/>
    </row>
    <row r="243" spans="1:12" s="290" customFormat="1" x14ac:dyDescent="0.55000000000000004">
      <c r="A243" s="291"/>
      <c r="D243" s="291"/>
      <c r="E243" s="291"/>
      <c r="F243" s="291"/>
      <c r="G243" s="291"/>
      <c r="H243" s="291"/>
      <c r="I243" s="291"/>
      <c r="J243" s="291"/>
      <c r="K243" s="291"/>
      <c r="L243" s="278"/>
    </row>
    <row r="244" spans="1:12" s="290" customFormat="1" x14ac:dyDescent="0.55000000000000004">
      <c r="A244" s="291"/>
      <c r="D244" s="291"/>
      <c r="E244" s="291"/>
      <c r="F244" s="291"/>
      <c r="G244" s="291"/>
      <c r="H244" s="291"/>
      <c r="I244" s="291"/>
      <c r="J244" s="291"/>
      <c r="K244" s="291"/>
      <c r="L244" s="278"/>
    </row>
    <row r="245" spans="1:12" s="290" customFormat="1" x14ac:dyDescent="0.55000000000000004">
      <c r="A245" s="291"/>
      <c r="D245" s="291"/>
      <c r="E245" s="291"/>
      <c r="F245" s="291"/>
      <c r="G245" s="291"/>
      <c r="H245" s="291"/>
      <c r="I245" s="291"/>
      <c r="J245" s="291"/>
      <c r="K245" s="291"/>
      <c r="L245" s="278"/>
    </row>
    <row r="246" spans="1:12" s="290" customFormat="1" x14ac:dyDescent="0.55000000000000004">
      <c r="A246" s="291"/>
      <c r="D246" s="291"/>
      <c r="E246" s="291"/>
      <c r="F246" s="291"/>
      <c r="G246" s="291"/>
      <c r="H246" s="291"/>
      <c r="I246" s="291"/>
      <c r="J246" s="291"/>
      <c r="K246" s="291"/>
      <c r="L246" s="278"/>
    </row>
    <row r="247" spans="1:12" s="290" customFormat="1" x14ac:dyDescent="0.55000000000000004">
      <c r="A247" s="291"/>
      <c r="D247" s="291"/>
      <c r="E247" s="291"/>
      <c r="F247" s="291"/>
      <c r="G247" s="291"/>
      <c r="H247" s="291"/>
      <c r="I247" s="291"/>
      <c r="J247" s="291"/>
      <c r="K247" s="291"/>
      <c r="L247" s="278"/>
    </row>
    <row r="248" spans="1:12" s="290" customFormat="1" x14ac:dyDescent="0.55000000000000004">
      <c r="A248" s="291"/>
      <c r="D248" s="291"/>
      <c r="E248" s="291"/>
      <c r="F248" s="291"/>
      <c r="G248" s="291"/>
      <c r="H248" s="291"/>
      <c r="I248" s="291"/>
      <c r="J248" s="291"/>
      <c r="K248" s="291"/>
      <c r="L248" s="278"/>
    </row>
    <row r="249" spans="1:12" s="290" customFormat="1" x14ac:dyDescent="0.55000000000000004">
      <c r="A249" s="291"/>
      <c r="D249" s="291"/>
      <c r="E249" s="291"/>
      <c r="F249" s="291"/>
      <c r="G249" s="291"/>
      <c r="H249" s="291"/>
      <c r="I249" s="291"/>
      <c r="J249" s="291"/>
      <c r="K249" s="291"/>
      <c r="L249" s="278"/>
    </row>
    <row r="250" spans="1:12" s="290" customFormat="1" x14ac:dyDescent="0.55000000000000004">
      <c r="A250" s="291"/>
      <c r="D250" s="291"/>
      <c r="E250" s="291"/>
      <c r="F250" s="291"/>
      <c r="G250" s="291"/>
      <c r="H250" s="291"/>
      <c r="I250" s="291"/>
      <c r="J250" s="291"/>
      <c r="K250" s="291"/>
      <c r="L250" s="278"/>
    </row>
    <row r="251" spans="1:12" s="290" customFormat="1" x14ac:dyDescent="0.55000000000000004">
      <c r="A251" s="291"/>
      <c r="D251" s="291"/>
      <c r="E251" s="291"/>
      <c r="F251" s="291"/>
      <c r="G251" s="291"/>
      <c r="H251" s="291"/>
      <c r="I251" s="291"/>
      <c r="J251" s="291"/>
      <c r="K251" s="291"/>
      <c r="L251" s="278"/>
    </row>
    <row r="252" spans="1:12" s="290" customFormat="1" x14ac:dyDescent="0.55000000000000004">
      <c r="A252" s="291"/>
      <c r="D252" s="291"/>
      <c r="E252" s="291"/>
      <c r="F252" s="291"/>
      <c r="G252" s="291"/>
      <c r="H252" s="291"/>
      <c r="I252" s="291"/>
      <c r="J252" s="291"/>
      <c r="K252" s="291"/>
      <c r="L252" s="278"/>
    </row>
    <row r="253" spans="1:12" s="290" customFormat="1" x14ac:dyDescent="0.55000000000000004">
      <c r="A253" s="291"/>
      <c r="D253" s="291"/>
      <c r="E253" s="291"/>
      <c r="F253" s="291"/>
      <c r="G253" s="291"/>
      <c r="H253" s="291"/>
      <c r="I253" s="291"/>
      <c r="J253" s="291"/>
      <c r="K253" s="291"/>
      <c r="L253" s="278"/>
    </row>
    <row r="254" spans="1:12" s="290" customFormat="1" x14ac:dyDescent="0.55000000000000004">
      <c r="A254" s="291"/>
      <c r="D254" s="291"/>
      <c r="E254" s="291"/>
      <c r="F254" s="291"/>
      <c r="G254" s="291"/>
      <c r="H254" s="291"/>
      <c r="I254" s="291"/>
      <c r="J254" s="291"/>
      <c r="K254" s="291"/>
      <c r="L254" s="278"/>
    </row>
    <row r="255" spans="1:12" s="290" customFormat="1" x14ac:dyDescent="0.55000000000000004">
      <c r="A255" s="291"/>
      <c r="D255" s="291"/>
      <c r="E255" s="291"/>
      <c r="F255" s="291"/>
      <c r="G255" s="291"/>
      <c r="H255" s="291"/>
      <c r="I255" s="291"/>
      <c r="J255" s="291"/>
      <c r="K255" s="291"/>
      <c r="L255" s="278"/>
    </row>
    <row r="256" spans="1:12" s="290" customFormat="1" x14ac:dyDescent="0.55000000000000004">
      <c r="A256" s="291"/>
      <c r="D256" s="291"/>
      <c r="E256" s="291"/>
      <c r="F256" s="291"/>
      <c r="G256" s="291"/>
      <c r="H256" s="291"/>
      <c r="I256" s="291"/>
      <c r="J256" s="291"/>
      <c r="K256" s="291"/>
      <c r="L256" s="278"/>
    </row>
    <row r="257" spans="1:12" s="290" customFormat="1" x14ac:dyDescent="0.55000000000000004">
      <c r="A257" s="291"/>
      <c r="D257" s="291"/>
      <c r="E257" s="291"/>
      <c r="F257" s="291"/>
      <c r="G257" s="291"/>
      <c r="H257" s="291"/>
      <c r="I257" s="291"/>
      <c r="J257" s="291"/>
      <c r="K257" s="291"/>
      <c r="L257" s="278"/>
    </row>
    <row r="258" spans="1:12" s="290" customFormat="1" x14ac:dyDescent="0.55000000000000004">
      <c r="A258" s="291"/>
      <c r="D258" s="291"/>
      <c r="E258" s="291"/>
      <c r="F258" s="291"/>
      <c r="G258" s="291"/>
      <c r="H258" s="291"/>
      <c r="I258" s="291"/>
      <c r="J258" s="291"/>
      <c r="K258" s="291"/>
      <c r="L258" s="278"/>
    </row>
    <row r="259" spans="1:12" s="290" customFormat="1" x14ac:dyDescent="0.55000000000000004">
      <c r="A259" s="291"/>
      <c r="D259" s="291"/>
      <c r="E259" s="291"/>
      <c r="F259" s="291"/>
      <c r="G259" s="291"/>
      <c r="H259" s="291"/>
      <c r="I259" s="291"/>
      <c r="J259" s="291"/>
      <c r="K259" s="291"/>
      <c r="L259" s="278"/>
    </row>
    <row r="260" spans="1:12" s="290" customFormat="1" x14ac:dyDescent="0.55000000000000004">
      <c r="A260" s="291"/>
      <c r="D260" s="291"/>
      <c r="E260" s="291"/>
      <c r="F260" s="291"/>
      <c r="G260" s="291"/>
      <c r="H260" s="291"/>
      <c r="I260" s="291"/>
      <c r="J260" s="291"/>
      <c r="K260" s="291"/>
      <c r="L260" s="278"/>
    </row>
    <row r="261" spans="1:12" s="290" customFormat="1" x14ac:dyDescent="0.55000000000000004">
      <c r="A261" s="291"/>
      <c r="D261" s="291"/>
      <c r="E261" s="291"/>
      <c r="F261" s="291"/>
      <c r="G261" s="291"/>
      <c r="H261" s="291"/>
      <c r="I261" s="291"/>
      <c r="J261" s="291"/>
      <c r="K261" s="291"/>
      <c r="L261" s="278"/>
    </row>
    <row r="262" spans="1:12" s="290" customFormat="1" x14ac:dyDescent="0.55000000000000004">
      <c r="A262" s="291"/>
      <c r="D262" s="291"/>
      <c r="E262" s="291"/>
      <c r="F262" s="291"/>
      <c r="G262" s="291"/>
      <c r="H262" s="291"/>
      <c r="I262" s="291"/>
      <c r="J262" s="291"/>
      <c r="K262" s="291"/>
      <c r="L262" s="278"/>
    </row>
    <row r="263" spans="1:12" s="290" customFormat="1" x14ac:dyDescent="0.55000000000000004">
      <c r="A263" s="291"/>
      <c r="D263" s="291"/>
      <c r="E263" s="291"/>
      <c r="F263" s="291"/>
      <c r="G263" s="291"/>
      <c r="H263" s="291"/>
      <c r="I263" s="291"/>
      <c r="J263" s="291"/>
      <c r="K263" s="291"/>
      <c r="L263" s="278"/>
    </row>
    <row r="264" spans="1:12" s="290" customFormat="1" x14ac:dyDescent="0.55000000000000004">
      <c r="A264" s="291"/>
      <c r="D264" s="291"/>
      <c r="E264" s="291"/>
      <c r="F264" s="291"/>
      <c r="G264" s="291"/>
      <c r="H264" s="291"/>
      <c r="I264" s="291"/>
      <c r="J264" s="291"/>
      <c r="K264" s="291"/>
      <c r="L264" s="278"/>
    </row>
    <row r="265" spans="1:12" s="290" customFormat="1" x14ac:dyDescent="0.55000000000000004">
      <c r="A265" s="291"/>
      <c r="D265" s="291"/>
      <c r="E265" s="291"/>
      <c r="F265" s="291"/>
      <c r="G265" s="291"/>
      <c r="H265" s="291"/>
      <c r="I265" s="291"/>
      <c r="J265" s="291"/>
      <c r="K265" s="291"/>
      <c r="L265" s="278"/>
    </row>
    <row r="266" spans="1:12" s="290" customFormat="1" x14ac:dyDescent="0.55000000000000004">
      <c r="A266" s="291"/>
      <c r="D266" s="291"/>
      <c r="E266" s="291"/>
      <c r="F266" s="291"/>
      <c r="G266" s="291"/>
      <c r="H266" s="291"/>
      <c r="I266" s="291"/>
      <c r="J266" s="291"/>
      <c r="K266" s="291"/>
      <c r="L266" s="278"/>
    </row>
    <row r="267" spans="1:12" s="290" customFormat="1" x14ac:dyDescent="0.55000000000000004">
      <c r="A267" s="291"/>
      <c r="D267" s="291"/>
      <c r="E267" s="291"/>
      <c r="F267" s="291"/>
      <c r="G267" s="291"/>
      <c r="H267" s="291"/>
      <c r="I267" s="291"/>
      <c r="J267" s="291"/>
      <c r="K267" s="291"/>
      <c r="L267" s="278"/>
    </row>
    <row r="268" spans="1:12" s="290" customFormat="1" x14ac:dyDescent="0.55000000000000004">
      <c r="A268" s="291"/>
      <c r="D268" s="291"/>
      <c r="E268" s="291"/>
      <c r="F268" s="291"/>
      <c r="G268" s="291"/>
      <c r="H268" s="291"/>
      <c r="I268" s="291"/>
      <c r="J268" s="291"/>
      <c r="K268" s="291"/>
      <c r="L268" s="278"/>
    </row>
    <row r="269" spans="1:12" s="290" customFormat="1" x14ac:dyDescent="0.55000000000000004">
      <c r="A269" s="291"/>
      <c r="D269" s="291"/>
      <c r="E269" s="291"/>
      <c r="F269" s="291"/>
      <c r="G269" s="291"/>
      <c r="H269" s="291"/>
      <c r="I269" s="291"/>
      <c r="J269" s="291"/>
      <c r="K269" s="291"/>
      <c r="L269" s="278"/>
    </row>
    <row r="270" spans="1:12" s="290" customFormat="1" x14ac:dyDescent="0.55000000000000004">
      <c r="A270" s="291"/>
      <c r="D270" s="291"/>
      <c r="E270" s="291"/>
      <c r="F270" s="291"/>
      <c r="G270" s="291"/>
      <c r="H270" s="291"/>
      <c r="I270" s="291"/>
      <c r="J270" s="291"/>
      <c r="K270" s="291"/>
      <c r="L270" s="278"/>
    </row>
    <row r="271" spans="1:12" s="290" customFormat="1" x14ac:dyDescent="0.55000000000000004">
      <c r="A271" s="291"/>
      <c r="D271" s="291"/>
      <c r="E271" s="291"/>
      <c r="F271" s="291"/>
      <c r="G271" s="291"/>
      <c r="H271" s="291"/>
      <c r="I271" s="291"/>
      <c r="J271" s="291"/>
      <c r="K271" s="291"/>
      <c r="L271" s="278"/>
    </row>
    <row r="272" spans="1:12" s="290" customFormat="1" x14ac:dyDescent="0.55000000000000004">
      <c r="A272" s="291"/>
      <c r="D272" s="291"/>
      <c r="E272" s="291"/>
      <c r="F272" s="291"/>
      <c r="G272" s="291"/>
      <c r="H272" s="291"/>
      <c r="I272" s="291"/>
      <c r="J272" s="291"/>
      <c r="K272" s="291"/>
      <c r="L272" s="278"/>
    </row>
    <row r="273" spans="1:12" s="290" customFormat="1" x14ac:dyDescent="0.55000000000000004">
      <c r="A273" s="291"/>
      <c r="D273" s="291"/>
      <c r="E273" s="291"/>
      <c r="F273" s="291"/>
      <c r="G273" s="291"/>
      <c r="H273" s="291"/>
      <c r="I273" s="291"/>
      <c r="J273" s="291"/>
      <c r="K273" s="291"/>
      <c r="L273" s="278"/>
    </row>
    <row r="274" spans="1:12" s="290" customFormat="1" x14ac:dyDescent="0.55000000000000004">
      <c r="A274" s="291"/>
      <c r="D274" s="291"/>
      <c r="E274" s="291"/>
      <c r="F274" s="291"/>
      <c r="G274" s="291"/>
      <c r="H274" s="291"/>
      <c r="I274" s="291"/>
      <c r="J274" s="291"/>
      <c r="K274" s="291"/>
      <c r="L274" s="278"/>
    </row>
    <row r="275" spans="1:12" s="290" customFormat="1" x14ac:dyDescent="0.55000000000000004">
      <c r="A275" s="291"/>
      <c r="D275" s="291"/>
      <c r="E275" s="291"/>
      <c r="F275" s="291"/>
      <c r="G275" s="291"/>
      <c r="H275" s="291"/>
      <c r="I275" s="291"/>
      <c r="J275" s="291"/>
      <c r="K275" s="291"/>
      <c r="L275" s="278"/>
    </row>
    <row r="276" spans="1:12" s="290" customFormat="1" x14ac:dyDescent="0.55000000000000004">
      <c r="A276" s="291"/>
      <c r="D276" s="291"/>
      <c r="E276" s="291"/>
      <c r="F276" s="291"/>
      <c r="G276" s="291"/>
      <c r="H276" s="291"/>
      <c r="I276" s="291"/>
      <c r="J276" s="291"/>
      <c r="K276" s="291"/>
      <c r="L276" s="278"/>
    </row>
    <row r="277" spans="1:12" s="290" customFormat="1" x14ac:dyDescent="0.55000000000000004">
      <c r="A277" s="291"/>
      <c r="D277" s="291"/>
      <c r="E277" s="291"/>
      <c r="F277" s="291"/>
      <c r="G277" s="291"/>
      <c r="H277" s="291"/>
      <c r="I277" s="291"/>
      <c r="J277" s="291"/>
      <c r="K277" s="291"/>
      <c r="L277" s="278"/>
    </row>
    <row r="278" spans="1:12" s="290" customFormat="1" x14ac:dyDescent="0.55000000000000004">
      <c r="A278" s="291"/>
      <c r="D278" s="291"/>
      <c r="E278" s="291"/>
      <c r="F278" s="291"/>
      <c r="G278" s="291"/>
      <c r="H278" s="291"/>
      <c r="I278" s="291"/>
      <c r="J278" s="291"/>
      <c r="K278" s="291"/>
      <c r="L278" s="278"/>
    </row>
    <row r="279" spans="1:12" s="290" customFormat="1" x14ac:dyDescent="0.55000000000000004">
      <c r="A279" s="291"/>
      <c r="D279" s="291"/>
      <c r="E279" s="291"/>
      <c r="F279" s="291"/>
      <c r="G279" s="291"/>
      <c r="H279" s="291"/>
      <c r="I279" s="291"/>
      <c r="J279" s="291"/>
      <c r="K279" s="291"/>
      <c r="L279" s="278"/>
    </row>
    <row r="280" spans="1:12" s="290" customFormat="1" x14ac:dyDescent="0.55000000000000004">
      <c r="A280" s="291"/>
      <c r="D280" s="291"/>
      <c r="E280" s="291"/>
      <c r="F280" s="291"/>
      <c r="G280" s="291"/>
      <c r="H280" s="291"/>
      <c r="I280" s="291"/>
      <c r="J280" s="291"/>
      <c r="K280" s="291"/>
      <c r="L280" s="278"/>
    </row>
    <row r="281" spans="1:12" s="290" customFormat="1" x14ac:dyDescent="0.55000000000000004">
      <c r="A281" s="291"/>
      <c r="D281" s="291"/>
      <c r="E281" s="291"/>
      <c r="F281" s="291"/>
      <c r="G281" s="291"/>
      <c r="H281" s="291"/>
      <c r="I281" s="291"/>
      <c r="J281" s="291"/>
      <c r="K281" s="291"/>
      <c r="L281" s="278"/>
    </row>
    <row r="282" spans="1:12" s="290" customFormat="1" x14ac:dyDescent="0.55000000000000004">
      <c r="A282" s="291"/>
      <c r="D282" s="291"/>
      <c r="E282" s="291"/>
      <c r="F282" s="291"/>
      <c r="G282" s="291"/>
      <c r="H282" s="291"/>
      <c r="I282" s="291"/>
      <c r="J282" s="291"/>
      <c r="K282" s="291"/>
      <c r="L282" s="278"/>
    </row>
    <row r="283" spans="1:12" s="290" customFormat="1" x14ac:dyDescent="0.55000000000000004">
      <c r="A283" s="291"/>
      <c r="D283" s="291"/>
      <c r="E283" s="291"/>
      <c r="F283" s="291"/>
      <c r="G283" s="291"/>
      <c r="H283" s="291"/>
      <c r="I283" s="291"/>
      <c r="J283" s="291"/>
      <c r="K283" s="291"/>
      <c r="L283" s="278"/>
    </row>
    <row r="284" spans="1:12" s="290" customFormat="1" x14ac:dyDescent="0.55000000000000004">
      <c r="A284" s="291"/>
      <c r="D284" s="291"/>
      <c r="E284" s="291"/>
      <c r="F284" s="291"/>
      <c r="G284" s="291"/>
      <c r="H284" s="291"/>
      <c r="I284" s="291"/>
      <c r="J284" s="291"/>
      <c r="K284" s="291"/>
      <c r="L284" s="278"/>
    </row>
    <row r="285" spans="1:12" s="290" customFormat="1" x14ac:dyDescent="0.55000000000000004">
      <c r="A285" s="291"/>
      <c r="D285" s="291"/>
      <c r="E285" s="291"/>
      <c r="F285" s="291"/>
      <c r="G285" s="291"/>
      <c r="H285" s="291"/>
      <c r="I285" s="291"/>
      <c r="J285" s="291"/>
      <c r="K285" s="291"/>
      <c r="L285" s="278"/>
    </row>
    <row r="286" spans="1:12" s="290" customFormat="1" x14ac:dyDescent="0.55000000000000004">
      <c r="A286" s="291"/>
      <c r="D286" s="291"/>
      <c r="E286" s="291"/>
      <c r="F286" s="291"/>
      <c r="G286" s="291"/>
      <c r="H286" s="291"/>
      <c r="I286" s="291"/>
      <c r="J286" s="291"/>
      <c r="K286" s="291"/>
      <c r="L286" s="278"/>
    </row>
    <row r="287" spans="1:12" s="290" customFormat="1" x14ac:dyDescent="0.55000000000000004">
      <c r="A287" s="291"/>
      <c r="D287" s="291"/>
      <c r="E287" s="291"/>
      <c r="F287" s="291"/>
      <c r="G287" s="291"/>
      <c r="H287" s="291"/>
      <c r="I287" s="291"/>
      <c r="J287" s="291"/>
      <c r="K287" s="291"/>
      <c r="L287" s="278"/>
    </row>
    <row r="288" spans="1:12" s="290" customFormat="1" x14ac:dyDescent="0.55000000000000004">
      <c r="A288" s="291"/>
      <c r="D288" s="291"/>
      <c r="E288" s="291"/>
      <c r="F288" s="291"/>
      <c r="G288" s="291"/>
      <c r="H288" s="291"/>
      <c r="I288" s="291"/>
      <c r="J288" s="291"/>
      <c r="K288" s="291"/>
      <c r="L288" s="278"/>
    </row>
    <row r="289" spans="1:12" s="290" customFormat="1" x14ac:dyDescent="0.55000000000000004">
      <c r="A289" s="291"/>
      <c r="D289" s="291"/>
      <c r="E289" s="291"/>
      <c r="F289" s="291"/>
      <c r="G289" s="291"/>
      <c r="H289" s="291"/>
      <c r="I289" s="291"/>
      <c r="J289" s="291"/>
      <c r="K289" s="291"/>
      <c r="L289" s="278"/>
    </row>
    <row r="290" spans="1:12" s="290" customFormat="1" x14ac:dyDescent="0.55000000000000004">
      <c r="A290" s="291"/>
      <c r="D290" s="291"/>
      <c r="E290" s="291"/>
      <c r="F290" s="291"/>
      <c r="G290" s="291"/>
      <c r="H290" s="291"/>
      <c r="I290" s="291"/>
      <c r="J290" s="291"/>
      <c r="K290" s="291"/>
      <c r="L290" s="278"/>
    </row>
    <row r="291" spans="1:12" s="290" customFormat="1" x14ac:dyDescent="0.55000000000000004">
      <c r="A291" s="291"/>
      <c r="D291" s="291"/>
      <c r="E291" s="291"/>
      <c r="F291" s="291"/>
      <c r="G291" s="291"/>
      <c r="H291" s="291"/>
      <c r="I291" s="291"/>
      <c r="J291" s="291"/>
      <c r="K291" s="291"/>
      <c r="L291" s="278"/>
    </row>
    <row r="292" spans="1:12" s="290" customFormat="1" x14ac:dyDescent="0.55000000000000004">
      <c r="A292" s="291"/>
      <c r="D292" s="291"/>
      <c r="E292" s="291"/>
      <c r="F292" s="291"/>
      <c r="G292" s="291"/>
      <c r="H292" s="291"/>
      <c r="I292" s="291"/>
      <c r="J292" s="291"/>
      <c r="K292" s="291"/>
      <c r="L292" s="278"/>
    </row>
    <row r="293" spans="1:12" s="290" customFormat="1" x14ac:dyDescent="0.55000000000000004">
      <c r="A293" s="291"/>
      <c r="D293" s="291"/>
      <c r="E293" s="291"/>
      <c r="F293" s="291"/>
      <c r="G293" s="291"/>
      <c r="H293" s="291"/>
      <c r="I293" s="291"/>
      <c r="J293" s="291"/>
      <c r="K293" s="291"/>
      <c r="L293" s="278"/>
    </row>
    <row r="294" spans="1:12" s="290" customFormat="1" x14ac:dyDescent="0.55000000000000004">
      <c r="A294" s="291"/>
      <c r="D294" s="291"/>
      <c r="E294" s="291"/>
      <c r="F294" s="291"/>
      <c r="G294" s="291"/>
      <c r="H294" s="291"/>
      <c r="I294" s="291"/>
      <c r="J294" s="291"/>
      <c r="K294" s="291"/>
      <c r="L294" s="278"/>
    </row>
    <row r="295" spans="1:12" s="290" customFormat="1" x14ac:dyDescent="0.55000000000000004">
      <c r="A295" s="291"/>
      <c r="D295" s="291"/>
      <c r="E295" s="291"/>
      <c r="F295" s="291"/>
      <c r="G295" s="291"/>
      <c r="H295" s="291"/>
      <c r="I295" s="291"/>
      <c r="J295" s="291"/>
      <c r="K295" s="291"/>
      <c r="L295" s="278"/>
    </row>
    <row r="296" spans="1:12" s="290" customFormat="1" x14ac:dyDescent="0.55000000000000004">
      <c r="A296" s="291"/>
      <c r="D296" s="291"/>
      <c r="E296" s="291"/>
      <c r="F296" s="291"/>
      <c r="G296" s="291"/>
      <c r="H296" s="291"/>
      <c r="I296" s="291"/>
      <c r="J296" s="291"/>
      <c r="K296" s="291"/>
      <c r="L296" s="278"/>
    </row>
    <row r="297" spans="1:12" s="290" customFormat="1" x14ac:dyDescent="0.55000000000000004">
      <c r="A297" s="291"/>
      <c r="D297" s="291"/>
      <c r="E297" s="291"/>
      <c r="F297" s="291"/>
      <c r="G297" s="291"/>
      <c r="H297" s="291"/>
      <c r="I297" s="291"/>
      <c r="J297" s="291"/>
      <c r="K297" s="291"/>
      <c r="L297" s="278"/>
    </row>
    <row r="298" spans="1:12" s="290" customFormat="1" x14ac:dyDescent="0.55000000000000004">
      <c r="A298" s="291"/>
      <c r="D298" s="291"/>
      <c r="E298" s="291"/>
      <c r="F298" s="291"/>
      <c r="G298" s="291"/>
      <c r="H298" s="291"/>
      <c r="I298" s="291"/>
      <c r="J298" s="291"/>
      <c r="K298" s="291"/>
      <c r="L298" s="278"/>
    </row>
    <row r="299" spans="1:12" s="290" customFormat="1" x14ac:dyDescent="0.55000000000000004">
      <c r="A299" s="291"/>
      <c r="D299" s="291"/>
      <c r="E299" s="291"/>
      <c r="F299" s="291"/>
      <c r="G299" s="291"/>
      <c r="H299" s="291"/>
      <c r="I299" s="291"/>
      <c r="J299" s="291"/>
      <c r="K299" s="291"/>
      <c r="L299" s="278"/>
    </row>
    <row r="300" spans="1:12" s="290" customFormat="1" x14ac:dyDescent="0.55000000000000004">
      <c r="A300" s="291"/>
      <c r="D300" s="291"/>
      <c r="E300" s="291"/>
      <c r="F300" s="291"/>
      <c r="G300" s="291"/>
      <c r="H300" s="291"/>
      <c r="I300" s="291"/>
      <c r="J300" s="291"/>
      <c r="K300" s="291"/>
      <c r="L300" s="278"/>
    </row>
    <row r="301" spans="1:12" s="290" customFormat="1" x14ac:dyDescent="0.55000000000000004">
      <c r="A301" s="291"/>
      <c r="D301" s="291"/>
      <c r="E301" s="291"/>
      <c r="F301" s="291"/>
      <c r="G301" s="291"/>
      <c r="H301" s="291"/>
      <c r="I301" s="291"/>
      <c r="J301" s="291"/>
      <c r="K301" s="291"/>
      <c r="L301" s="278"/>
    </row>
    <row r="302" spans="1:12" s="290" customFormat="1" x14ac:dyDescent="0.55000000000000004">
      <c r="A302" s="291"/>
      <c r="D302" s="291"/>
      <c r="E302" s="291"/>
      <c r="F302" s="291"/>
      <c r="G302" s="291"/>
      <c r="H302" s="291"/>
      <c r="I302" s="291"/>
      <c r="J302" s="291"/>
      <c r="K302" s="291"/>
      <c r="L302" s="278"/>
    </row>
    <row r="303" spans="1:12" s="290" customFormat="1" x14ac:dyDescent="0.55000000000000004">
      <c r="A303" s="291"/>
      <c r="D303" s="291"/>
      <c r="E303" s="291"/>
      <c r="F303" s="291"/>
      <c r="G303" s="291"/>
      <c r="H303" s="291"/>
      <c r="I303" s="291"/>
      <c r="J303" s="291"/>
      <c r="K303" s="291"/>
      <c r="L303" s="278"/>
    </row>
    <row r="304" spans="1:12" s="290" customFormat="1" x14ac:dyDescent="0.55000000000000004">
      <c r="A304" s="291"/>
      <c r="D304" s="291"/>
      <c r="E304" s="291"/>
      <c r="F304" s="291"/>
      <c r="G304" s="291"/>
      <c r="H304" s="291"/>
      <c r="I304" s="291"/>
      <c r="J304" s="291"/>
      <c r="K304" s="291"/>
      <c r="L304" s="278"/>
    </row>
    <row r="305" spans="1:12" s="290" customFormat="1" x14ac:dyDescent="0.55000000000000004">
      <c r="A305" s="291"/>
      <c r="D305" s="291"/>
      <c r="E305" s="291"/>
      <c r="F305" s="291"/>
      <c r="G305" s="291"/>
      <c r="H305" s="291"/>
      <c r="I305" s="291"/>
      <c r="J305" s="291"/>
      <c r="K305" s="291"/>
      <c r="L305" s="278"/>
    </row>
    <row r="306" spans="1:12" s="290" customFormat="1" x14ac:dyDescent="0.55000000000000004">
      <c r="A306" s="291"/>
      <c r="D306" s="291"/>
      <c r="E306" s="291"/>
      <c r="F306" s="291"/>
      <c r="G306" s="291"/>
      <c r="H306" s="291"/>
      <c r="I306" s="291"/>
      <c r="J306" s="291"/>
      <c r="K306" s="291"/>
      <c r="L306" s="278"/>
    </row>
    <row r="307" spans="1:12" s="290" customFormat="1" x14ac:dyDescent="0.55000000000000004">
      <c r="A307" s="291"/>
      <c r="D307" s="291"/>
      <c r="E307" s="291"/>
      <c r="F307" s="291"/>
      <c r="G307" s="291"/>
      <c r="H307" s="291"/>
      <c r="I307" s="291"/>
      <c r="J307" s="291"/>
      <c r="K307" s="291"/>
      <c r="L307" s="278"/>
    </row>
    <row r="308" spans="1:12" s="290" customFormat="1" x14ac:dyDescent="0.55000000000000004">
      <c r="A308" s="291"/>
      <c r="D308" s="291"/>
      <c r="E308" s="291"/>
      <c r="F308" s="291"/>
      <c r="G308" s="291"/>
      <c r="H308" s="291"/>
      <c r="I308" s="291"/>
      <c r="J308" s="291"/>
      <c r="K308" s="291"/>
      <c r="L308" s="278"/>
    </row>
    <row r="309" spans="1:12" s="290" customFormat="1" x14ac:dyDescent="0.55000000000000004">
      <c r="A309" s="291"/>
      <c r="D309" s="291"/>
      <c r="E309" s="291"/>
      <c r="F309" s="291"/>
      <c r="G309" s="291"/>
      <c r="H309" s="291"/>
      <c r="I309" s="291"/>
      <c r="J309" s="291"/>
      <c r="K309" s="291"/>
      <c r="L309" s="278"/>
    </row>
    <row r="310" spans="1:12" s="290" customFormat="1" x14ac:dyDescent="0.55000000000000004">
      <c r="A310" s="291"/>
      <c r="D310" s="291"/>
      <c r="E310" s="291"/>
      <c r="F310" s="291"/>
      <c r="G310" s="291"/>
      <c r="H310" s="291"/>
      <c r="I310" s="291"/>
      <c r="J310" s="291"/>
      <c r="K310" s="291"/>
      <c r="L310" s="278"/>
    </row>
    <row r="311" spans="1:12" s="290" customFormat="1" x14ac:dyDescent="0.55000000000000004">
      <c r="A311" s="291"/>
      <c r="D311" s="291"/>
      <c r="E311" s="291"/>
      <c r="F311" s="291"/>
      <c r="G311" s="291"/>
      <c r="H311" s="291"/>
      <c r="I311" s="291"/>
      <c r="J311" s="291"/>
      <c r="K311" s="291"/>
      <c r="L311" s="278"/>
    </row>
    <row r="312" spans="1:12" s="290" customFormat="1" x14ac:dyDescent="0.55000000000000004">
      <c r="A312" s="291"/>
      <c r="D312" s="291"/>
      <c r="E312" s="291"/>
      <c r="F312" s="291"/>
      <c r="G312" s="291"/>
      <c r="H312" s="291"/>
      <c r="I312" s="291"/>
      <c r="J312" s="291"/>
      <c r="K312" s="291"/>
      <c r="L312" s="278"/>
    </row>
    <row r="313" spans="1:12" s="290" customFormat="1" x14ac:dyDescent="0.55000000000000004">
      <c r="A313" s="291"/>
      <c r="D313" s="291"/>
      <c r="E313" s="291"/>
      <c r="F313" s="291"/>
      <c r="G313" s="291"/>
      <c r="H313" s="291"/>
      <c r="I313" s="291"/>
      <c r="J313" s="291"/>
      <c r="K313" s="291"/>
      <c r="L313" s="278"/>
    </row>
    <row r="314" spans="1:12" s="290" customFormat="1" x14ac:dyDescent="0.55000000000000004">
      <c r="A314" s="291"/>
      <c r="D314" s="291"/>
      <c r="E314" s="291"/>
      <c r="F314" s="291"/>
      <c r="G314" s="291"/>
      <c r="H314" s="291"/>
      <c r="I314" s="291"/>
      <c r="J314" s="291"/>
      <c r="K314" s="291"/>
      <c r="L314" s="278"/>
    </row>
    <row r="315" spans="1:12" s="290" customFormat="1" x14ac:dyDescent="0.55000000000000004">
      <c r="A315" s="291"/>
      <c r="D315" s="291"/>
      <c r="E315" s="291"/>
      <c r="F315" s="291"/>
      <c r="G315" s="291"/>
      <c r="H315" s="291"/>
      <c r="I315" s="291"/>
      <c r="J315" s="291"/>
      <c r="K315" s="291"/>
      <c r="L315" s="278"/>
    </row>
    <row r="316" spans="1:12" s="290" customFormat="1" x14ac:dyDescent="0.55000000000000004">
      <c r="A316" s="291"/>
      <c r="D316" s="291"/>
      <c r="E316" s="291"/>
      <c r="F316" s="291"/>
      <c r="G316" s="291"/>
      <c r="H316" s="291"/>
      <c r="I316" s="291"/>
      <c r="J316" s="291"/>
      <c r="K316" s="291"/>
      <c r="L316" s="278"/>
    </row>
    <row r="317" spans="1:12" s="290" customFormat="1" x14ac:dyDescent="0.55000000000000004">
      <c r="A317" s="291"/>
      <c r="D317" s="291"/>
      <c r="E317" s="291"/>
      <c r="F317" s="291"/>
      <c r="G317" s="291"/>
      <c r="H317" s="291"/>
      <c r="I317" s="291"/>
      <c r="J317" s="291"/>
      <c r="K317" s="291"/>
      <c r="L317" s="278"/>
    </row>
    <row r="318" spans="1:12" s="290" customFormat="1" x14ac:dyDescent="0.55000000000000004">
      <c r="A318" s="291"/>
      <c r="D318" s="291"/>
      <c r="E318" s="291"/>
      <c r="F318" s="291"/>
      <c r="G318" s="291"/>
      <c r="H318" s="291"/>
      <c r="I318" s="291"/>
      <c r="J318" s="291"/>
      <c r="K318" s="291"/>
      <c r="L318" s="278"/>
    </row>
    <row r="319" spans="1:12" s="290" customFormat="1" x14ac:dyDescent="0.55000000000000004">
      <c r="A319" s="291"/>
      <c r="D319" s="291"/>
      <c r="E319" s="291"/>
      <c r="F319" s="291"/>
      <c r="G319" s="291"/>
      <c r="H319" s="291"/>
      <c r="I319" s="291"/>
      <c r="J319" s="291"/>
      <c r="K319" s="291"/>
      <c r="L319" s="278"/>
    </row>
    <row r="320" spans="1:12" s="290" customFormat="1" x14ac:dyDescent="0.55000000000000004">
      <c r="A320" s="291"/>
      <c r="D320" s="291"/>
      <c r="E320" s="291"/>
      <c r="F320" s="291"/>
      <c r="G320" s="291"/>
      <c r="H320" s="291"/>
      <c r="I320" s="291"/>
      <c r="J320" s="291"/>
      <c r="K320" s="291"/>
      <c r="L320" s="278"/>
    </row>
    <row r="321" spans="1:12" s="290" customFormat="1" x14ac:dyDescent="0.55000000000000004">
      <c r="A321" s="291"/>
      <c r="D321" s="291"/>
      <c r="E321" s="291"/>
      <c r="F321" s="291"/>
      <c r="G321" s="291"/>
      <c r="H321" s="291"/>
      <c r="I321" s="291"/>
      <c r="J321" s="291"/>
      <c r="K321" s="291"/>
      <c r="L321" s="278"/>
    </row>
    <row r="322" spans="1:12" s="290" customFormat="1" x14ac:dyDescent="0.55000000000000004">
      <c r="A322" s="291"/>
      <c r="D322" s="291"/>
      <c r="E322" s="291"/>
      <c r="F322" s="291"/>
      <c r="G322" s="291"/>
      <c r="H322" s="291"/>
      <c r="I322" s="291"/>
      <c r="J322" s="291"/>
      <c r="K322" s="291"/>
      <c r="L322" s="278"/>
    </row>
    <row r="323" spans="1:12" s="290" customFormat="1" x14ac:dyDescent="0.55000000000000004">
      <c r="A323" s="291"/>
      <c r="D323" s="291"/>
      <c r="E323" s="291"/>
      <c r="F323" s="291"/>
      <c r="G323" s="291"/>
      <c r="H323" s="291"/>
      <c r="I323" s="291"/>
      <c r="J323" s="291"/>
      <c r="K323" s="291"/>
      <c r="L323" s="278"/>
    </row>
    <row r="324" spans="1:12" s="290" customFormat="1" x14ac:dyDescent="0.55000000000000004">
      <c r="A324" s="291"/>
      <c r="D324" s="291"/>
      <c r="E324" s="291"/>
      <c r="F324" s="291"/>
      <c r="G324" s="291"/>
      <c r="H324" s="291"/>
      <c r="I324" s="291"/>
      <c r="J324" s="291"/>
      <c r="K324" s="291"/>
      <c r="L324" s="278"/>
    </row>
    <row r="325" spans="1:12" s="290" customFormat="1" x14ac:dyDescent="0.55000000000000004">
      <c r="A325" s="291"/>
      <c r="D325" s="291"/>
      <c r="E325" s="291"/>
      <c r="F325" s="291"/>
      <c r="G325" s="291"/>
      <c r="H325" s="291"/>
      <c r="I325" s="291"/>
      <c r="J325" s="291"/>
      <c r="K325" s="291"/>
      <c r="L325" s="278"/>
    </row>
    <row r="326" spans="1:12" s="290" customFormat="1" x14ac:dyDescent="0.55000000000000004">
      <c r="A326" s="291"/>
      <c r="D326" s="291"/>
      <c r="E326" s="291"/>
      <c r="F326" s="291"/>
      <c r="G326" s="291"/>
      <c r="H326" s="291"/>
      <c r="I326" s="291"/>
      <c r="J326" s="291"/>
      <c r="K326" s="291"/>
      <c r="L326" s="278"/>
    </row>
    <row r="327" spans="1:12" s="290" customFormat="1" x14ac:dyDescent="0.55000000000000004">
      <c r="A327" s="291"/>
      <c r="D327" s="291"/>
      <c r="E327" s="291"/>
      <c r="F327" s="291"/>
      <c r="G327" s="291"/>
      <c r="H327" s="291"/>
      <c r="I327" s="291"/>
      <c r="J327" s="291"/>
      <c r="K327" s="291"/>
      <c r="L327" s="278"/>
    </row>
    <row r="328" spans="1:12" s="290" customFormat="1" x14ac:dyDescent="0.55000000000000004">
      <c r="A328" s="291"/>
      <c r="D328" s="291"/>
      <c r="E328" s="291"/>
      <c r="F328" s="291"/>
      <c r="G328" s="291"/>
      <c r="H328" s="291"/>
      <c r="I328" s="291"/>
      <c r="J328" s="291"/>
      <c r="K328" s="291"/>
      <c r="L328" s="278"/>
    </row>
    <row r="329" spans="1:12" s="290" customFormat="1" x14ac:dyDescent="0.55000000000000004">
      <c r="A329" s="291"/>
      <c r="D329" s="291"/>
      <c r="E329" s="291"/>
      <c r="F329" s="291"/>
      <c r="G329" s="291"/>
      <c r="H329" s="291"/>
      <c r="I329" s="291"/>
      <c r="J329" s="291"/>
      <c r="K329" s="291"/>
      <c r="L329" s="278"/>
    </row>
    <row r="330" spans="1:12" s="290" customFormat="1" x14ac:dyDescent="0.55000000000000004">
      <c r="A330" s="291"/>
      <c r="D330" s="291"/>
      <c r="E330" s="291"/>
      <c r="F330" s="291"/>
      <c r="G330" s="291"/>
      <c r="H330" s="291"/>
      <c r="I330" s="291"/>
      <c r="J330" s="291"/>
      <c r="K330" s="291"/>
      <c r="L330" s="278"/>
    </row>
    <row r="331" spans="1:12" s="290" customFormat="1" x14ac:dyDescent="0.55000000000000004">
      <c r="A331" s="291"/>
      <c r="D331" s="291"/>
      <c r="E331" s="291"/>
      <c r="F331" s="291"/>
      <c r="G331" s="291"/>
      <c r="H331" s="291"/>
      <c r="I331" s="291"/>
      <c r="J331" s="291"/>
      <c r="K331" s="291"/>
      <c r="L331" s="278"/>
    </row>
    <row r="332" spans="1:12" s="290" customFormat="1" x14ac:dyDescent="0.55000000000000004">
      <c r="A332" s="291"/>
      <c r="D332" s="291"/>
      <c r="E332" s="291"/>
      <c r="F332" s="291"/>
      <c r="G332" s="291"/>
      <c r="H332" s="291"/>
      <c r="I332" s="291"/>
      <c r="J332" s="291"/>
      <c r="K332" s="291"/>
      <c r="L332" s="278"/>
    </row>
    <row r="333" spans="1:12" s="290" customFormat="1" x14ac:dyDescent="0.55000000000000004">
      <c r="A333" s="291"/>
      <c r="D333" s="291"/>
      <c r="E333" s="291"/>
      <c r="F333" s="291"/>
      <c r="G333" s="291"/>
      <c r="H333" s="291"/>
      <c r="I333" s="291"/>
      <c r="J333" s="291"/>
      <c r="K333" s="291"/>
      <c r="L333" s="278"/>
    </row>
    <row r="334" spans="1:12" s="290" customFormat="1" x14ac:dyDescent="0.55000000000000004">
      <c r="A334" s="291"/>
      <c r="D334" s="291"/>
      <c r="E334" s="291"/>
      <c r="F334" s="291"/>
      <c r="G334" s="291"/>
      <c r="H334" s="291"/>
      <c r="I334" s="291"/>
      <c r="J334" s="291"/>
      <c r="K334" s="291"/>
      <c r="L334" s="278"/>
    </row>
    <row r="335" spans="1:12" s="290" customFormat="1" x14ac:dyDescent="0.55000000000000004">
      <c r="A335" s="291"/>
      <c r="D335" s="291"/>
      <c r="E335" s="291"/>
      <c r="F335" s="291"/>
      <c r="G335" s="291"/>
      <c r="H335" s="291"/>
      <c r="I335" s="291"/>
      <c r="J335" s="291"/>
      <c r="K335" s="291"/>
      <c r="L335" s="278"/>
    </row>
    <row r="336" spans="1:12" s="290" customFormat="1" x14ac:dyDescent="0.55000000000000004">
      <c r="A336" s="291"/>
      <c r="D336" s="291"/>
      <c r="E336" s="291"/>
      <c r="F336" s="291"/>
      <c r="G336" s="291"/>
      <c r="H336" s="291"/>
      <c r="I336" s="291"/>
      <c r="J336" s="291"/>
      <c r="K336" s="291"/>
      <c r="L336" s="278"/>
    </row>
    <row r="337" spans="1:12" s="290" customFormat="1" x14ac:dyDescent="0.55000000000000004">
      <c r="A337" s="291"/>
      <c r="D337" s="291"/>
      <c r="E337" s="291"/>
      <c r="F337" s="291"/>
      <c r="G337" s="291"/>
      <c r="H337" s="291"/>
      <c r="I337" s="291"/>
      <c r="J337" s="291"/>
      <c r="K337" s="291"/>
      <c r="L337" s="278"/>
    </row>
    <row r="338" spans="1:12" s="290" customFormat="1" x14ac:dyDescent="0.55000000000000004">
      <c r="A338" s="291"/>
      <c r="D338" s="291"/>
      <c r="E338" s="291"/>
      <c r="F338" s="291"/>
      <c r="G338" s="291"/>
      <c r="H338" s="291"/>
      <c r="I338" s="291"/>
      <c r="J338" s="291"/>
      <c r="K338" s="291"/>
      <c r="L338" s="278"/>
    </row>
    <row r="339" spans="1:12" s="290" customFormat="1" x14ac:dyDescent="0.55000000000000004">
      <c r="A339" s="291"/>
      <c r="D339" s="291"/>
      <c r="E339" s="291"/>
      <c r="F339" s="291"/>
      <c r="G339" s="291"/>
      <c r="H339" s="291"/>
      <c r="I339" s="291"/>
      <c r="J339" s="291"/>
      <c r="K339" s="291"/>
      <c r="L339" s="278"/>
    </row>
    <row r="340" spans="1:12" s="290" customFormat="1" x14ac:dyDescent="0.55000000000000004">
      <c r="A340" s="291"/>
      <c r="D340" s="291"/>
      <c r="E340" s="291"/>
      <c r="F340" s="291"/>
      <c r="G340" s="291"/>
      <c r="H340" s="291"/>
      <c r="I340" s="291"/>
      <c r="J340" s="291"/>
      <c r="K340" s="291"/>
      <c r="L340" s="278"/>
    </row>
    <row r="341" spans="1:12" s="290" customFormat="1" x14ac:dyDescent="0.55000000000000004">
      <c r="A341" s="291"/>
      <c r="D341" s="291"/>
      <c r="E341" s="291"/>
      <c r="F341" s="291"/>
      <c r="G341" s="291"/>
      <c r="H341" s="291"/>
      <c r="I341" s="291"/>
      <c r="J341" s="291"/>
      <c r="K341" s="291"/>
      <c r="L341" s="278"/>
    </row>
    <row r="342" spans="1:12" s="290" customFormat="1" x14ac:dyDescent="0.55000000000000004">
      <c r="A342" s="291"/>
      <c r="D342" s="291"/>
      <c r="E342" s="291"/>
      <c r="F342" s="291"/>
      <c r="G342" s="291"/>
      <c r="H342" s="291"/>
      <c r="I342" s="291"/>
      <c r="J342" s="291"/>
      <c r="K342" s="291"/>
      <c r="L342" s="278"/>
    </row>
    <row r="343" spans="1:12" s="290" customFormat="1" x14ac:dyDescent="0.55000000000000004">
      <c r="A343" s="291"/>
      <c r="D343" s="291"/>
      <c r="E343" s="291"/>
      <c r="F343" s="291"/>
      <c r="G343" s="291"/>
      <c r="H343" s="291"/>
      <c r="I343" s="291"/>
      <c r="J343" s="291"/>
      <c r="K343" s="291"/>
      <c r="L343" s="278"/>
    </row>
    <row r="344" spans="1:12" s="290" customFormat="1" x14ac:dyDescent="0.55000000000000004">
      <c r="A344" s="291"/>
      <c r="D344" s="291"/>
      <c r="E344" s="291"/>
      <c r="F344" s="291"/>
      <c r="G344" s="291"/>
      <c r="H344" s="291"/>
      <c r="I344" s="291"/>
      <c r="J344" s="291"/>
      <c r="K344" s="291"/>
      <c r="L344" s="278"/>
    </row>
    <row r="345" spans="1:12" s="290" customFormat="1" x14ac:dyDescent="0.55000000000000004">
      <c r="A345" s="291"/>
      <c r="D345" s="291"/>
      <c r="E345" s="291"/>
      <c r="F345" s="291"/>
      <c r="G345" s="291"/>
      <c r="H345" s="291"/>
      <c r="I345" s="291"/>
      <c r="J345" s="291"/>
      <c r="K345" s="291"/>
      <c r="L345" s="278"/>
    </row>
    <row r="346" spans="1:12" s="290" customFormat="1" x14ac:dyDescent="0.55000000000000004">
      <c r="A346" s="291"/>
      <c r="D346" s="291"/>
      <c r="E346" s="291"/>
      <c r="F346" s="291"/>
      <c r="G346" s="291"/>
      <c r="H346" s="291"/>
      <c r="I346" s="291"/>
      <c r="J346" s="291"/>
      <c r="K346" s="291"/>
      <c r="L346" s="278"/>
    </row>
    <row r="347" spans="1:12" s="290" customFormat="1" x14ac:dyDescent="0.55000000000000004">
      <c r="A347" s="291"/>
      <c r="D347" s="291"/>
      <c r="E347" s="291"/>
      <c r="F347" s="291"/>
      <c r="G347" s="291"/>
      <c r="H347" s="291"/>
      <c r="I347" s="291"/>
      <c r="J347" s="291"/>
      <c r="K347" s="291"/>
      <c r="L347" s="278"/>
    </row>
    <row r="348" spans="1:12" s="290" customFormat="1" x14ac:dyDescent="0.55000000000000004">
      <c r="A348" s="291"/>
      <c r="D348" s="291"/>
      <c r="E348" s="291"/>
      <c r="F348" s="291"/>
      <c r="G348" s="291"/>
      <c r="H348" s="291"/>
      <c r="I348" s="291"/>
      <c r="J348" s="291"/>
      <c r="K348" s="291"/>
      <c r="L348" s="278"/>
    </row>
    <row r="349" spans="1:12" s="290" customFormat="1" x14ac:dyDescent="0.55000000000000004">
      <c r="A349" s="291"/>
      <c r="D349" s="291"/>
      <c r="E349" s="291"/>
      <c r="F349" s="291"/>
      <c r="G349" s="291"/>
      <c r="H349" s="291"/>
      <c r="I349" s="291"/>
      <c r="J349" s="291"/>
      <c r="K349" s="291"/>
      <c r="L349" s="278"/>
    </row>
    <row r="350" spans="1:12" s="290" customFormat="1" x14ac:dyDescent="0.55000000000000004">
      <c r="A350" s="291"/>
      <c r="D350" s="291"/>
      <c r="E350" s="291"/>
      <c r="F350" s="291"/>
      <c r="G350" s="291"/>
      <c r="H350" s="291"/>
      <c r="I350" s="291"/>
      <c r="J350" s="291"/>
      <c r="K350" s="291"/>
      <c r="L350" s="278"/>
    </row>
    <row r="351" spans="1:12" s="290" customFormat="1" x14ac:dyDescent="0.55000000000000004">
      <c r="A351" s="291"/>
      <c r="D351" s="291"/>
      <c r="E351" s="291"/>
      <c r="F351" s="291"/>
      <c r="G351" s="291"/>
      <c r="H351" s="291"/>
      <c r="I351" s="291"/>
      <c r="J351" s="291"/>
      <c r="K351" s="291"/>
      <c r="L351" s="278"/>
    </row>
    <row r="352" spans="1:12" s="290" customFormat="1" x14ac:dyDescent="0.55000000000000004">
      <c r="A352" s="291"/>
      <c r="D352" s="291"/>
      <c r="E352" s="291"/>
      <c r="F352" s="291"/>
      <c r="G352" s="291"/>
      <c r="H352" s="291"/>
      <c r="I352" s="291"/>
      <c r="J352" s="291"/>
      <c r="K352" s="291"/>
      <c r="L352" s="278"/>
    </row>
    <row r="353" spans="1:12" s="290" customFormat="1" x14ac:dyDescent="0.55000000000000004">
      <c r="A353" s="291"/>
      <c r="D353" s="291"/>
      <c r="E353" s="291"/>
      <c r="F353" s="291"/>
      <c r="G353" s="291"/>
      <c r="H353" s="291"/>
      <c r="I353" s="291"/>
      <c r="J353" s="291"/>
      <c r="K353" s="291"/>
      <c r="L353" s="278"/>
    </row>
    <row r="354" spans="1:12" s="290" customFormat="1" x14ac:dyDescent="0.55000000000000004">
      <c r="A354" s="291"/>
      <c r="D354" s="291"/>
      <c r="E354" s="291"/>
      <c r="F354" s="291"/>
      <c r="G354" s="291"/>
      <c r="H354" s="291"/>
      <c r="I354" s="291"/>
      <c r="J354" s="291"/>
      <c r="K354" s="291"/>
      <c r="L354" s="278"/>
    </row>
    <row r="355" spans="1:12" s="290" customFormat="1" x14ac:dyDescent="0.55000000000000004">
      <c r="A355" s="291"/>
      <c r="D355" s="291"/>
      <c r="E355" s="291"/>
      <c r="F355" s="291"/>
      <c r="G355" s="291"/>
      <c r="H355" s="291"/>
      <c r="I355" s="291"/>
      <c r="J355" s="291"/>
      <c r="K355" s="291"/>
      <c r="L355" s="278"/>
    </row>
    <row r="356" spans="1:12" s="290" customFormat="1" x14ac:dyDescent="0.55000000000000004">
      <c r="A356" s="291"/>
      <c r="D356" s="291"/>
      <c r="E356" s="291"/>
      <c r="F356" s="291"/>
      <c r="G356" s="291"/>
      <c r="H356" s="291"/>
      <c r="I356" s="291"/>
      <c r="J356" s="291"/>
      <c r="K356" s="291"/>
      <c r="L356" s="278"/>
    </row>
    <row r="357" spans="1:12" s="290" customFormat="1" x14ac:dyDescent="0.55000000000000004">
      <c r="A357" s="291"/>
      <c r="D357" s="291"/>
      <c r="E357" s="291"/>
      <c r="F357" s="291"/>
      <c r="G357" s="291"/>
      <c r="H357" s="291"/>
      <c r="I357" s="291"/>
      <c r="J357" s="291"/>
      <c r="K357" s="291"/>
      <c r="L357" s="278"/>
    </row>
    <row r="358" spans="1:12" s="290" customFormat="1" x14ac:dyDescent="0.55000000000000004">
      <c r="A358" s="291"/>
      <c r="D358" s="291"/>
      <c r="E358" s="291"/>
      <c r="F358" s="291"/>
      <c r="G358" s="291"/>
      <c r="H358" s="291"/>
      <c r="I358" s="291"/>
      <c r="J358" s="291"/>
      <c r="K358" s="291"/>
      <c r="L358" s="278"/>
    </row>
    <row r="359" spans="1:12" s="290" customFormat="1" x14ac:dyDescent="0.55000000000000004">
      <c r="A359" s="291"/>
      <c r="D359" s="291"/>
      <c r="E359" s="291"/>
      <c r="F359" s="291"/>
      <c r="G359" s="291"/>
      <c r="H359" s="291"/>
      <c r="I359" s="291"/>
      <c r="J359" s="291"/>
      <c r="K359" s="291"/>
      <c r="L359" s="278"/>
    </row>
    <row r="360" spans="1:12" s="290" customFormat="1" x14ac:dyDescent="0.55000000000000004">
      <c r="A360" s="291"/>
      <c r="D360" s="291"/>
      <c r="E360" s="291"/>
      <c r="F360" s="291"/>
      <c r="G360" s="291"/>
      <c r="H360" s="291"/>
      <c r="I360" s="291"/>
      <c r="J360" s="291"/>
      <c r="K360" s="291"/>
      <c r="L360" s="278"/>
    </row>
    <row r="361" spans="1:12" s="290" customFormat="1" x14ac:dyDescent="0.55000000000000004">
      <c r="A361" s="291"/>
      <c r="D361" s="291"/>
      <c r="E361" s="291"/>
      <c r="F361" s="291"/>
      <c r="G361" s="291"/>
      <c r="H361" s="291"/>
      <c r="I361" s="291"/>
      <c r="J361" s="291"/>
      <c r="K361" s="291"/>
      <c r="L361" s="278"/>
    </row>
    <row r="362" spans="1:12" s="290" customFormat="1" x14ac:dyDescent="0.55000000000000004">
      <c r="A362" s="291"/>
      <c r="D362" s="291"/>
      <c r="E362" s="291"/>
      <c r="F362" s="291"/>
      <c r="G362" s="291"/>
      <c r="H362" s="291"/>
      <c r="I362" s="291"/>
      <c r="J362" s="291"/>
      <c r="K362" s="291"/>
      <c r="L362" s="278"/>
    </row>
    <row r="363" spans="1:12" s="290" customFormat="1" x14ac:dyDescent="0.55000000000000004">
      <c r="A363" s="291"/>
      <c r="D363" s="291"/>
      <c r="E363" s="291"/>
      <c r="F363" s="291"/>
      <c r="G363" s="291"/>
      <c r="H363" s="291"/>
      <c r="I363" s="291"/>
      <c r="J363" s="291"/>
      <c r="K363" s="291"/>
      <c r="L363" s="278"/>
    </row>
    <row r="364" spans="1:12" s="290" customFormat="1" x14ac:dyDescent="0.55000000000000004">
      <c r="A364" s="291"/>
      <c r="D364" s="291"/>
      <c r="E364" s="291"/>
      <c r="F364" s="291"/>
      <c r="G364" s="291"/>
      <c r="H364" s="291"/>
      <c r="I364" s="291"/>
      <c r="J364" s="291"/>
      <c r="K364" s="291"/>
      <c r="L364" s="278"/>
    </row>
    <row r="365" spans="1:12" s="290" customFormat="1" x14ac:dyDescent="0.55000000000000004">
      <c r="A365" s="291"/>
      <c r="D365" s="291"/>
      <c r="E365" s="291"/>
      <c r="F365" s="291"/>
      <c r="G365" s="291"/>
      <c r="H365" s="291"/>
      <c r="I365" s="291"/>
      <c r="J365" s="291"/>
      <c r="K365" s="291"/>
      <c r="L365" s="278"/>
    </row>
    <row r="366" spans="1:12" s="290" customFormat="1" x14ac:dyDescent="0.55000000000000004">
      <c r="A366" s="291"/>
      <c r="D366" s="291"/>
      <c r="E366" s="291"/>
      <c r="F366" s="291"/>
      <c r="G366" s="291"/>
      <c r="H366" s="291"/>
      <c r="I366" s="291"/>
      <c r="J366" s="291"/>
      <c r="K366" s="291"/>
      <c r="L366" s="278"/>
    </row>
    <row r="367" spans="1:12" s="290" customFormat="1" x14ac:dyDescent="0.55000000000000004">
      <c r="A367" s="291"/>
      <c r="D367" s="291"/>
      <c r="E367" s="291"/>
      <c r="F367" s="291"/>
      <c r="G367" s="291"/>
      <c r="H367" s="291"/>
      <c r="I367" s="291"/>
      <c r="J367" s="291"/>
      <c r="K367" s="291"/>
      <c r="L367" s="278"/>
    </row>
    <row r="368" spans="1:12" s="290" customFormat="1" x14ac:dyDescent="0.55000000000000004">
      <c r="A368" s="291"/>
      <c r="D368" s="291"/>
      <c r="E368" s="291"/>
      <c r="F368" s="291"/>
      <c r="G368" s="291"/>
      <c r="H368" s="291"/>
      <c r="I368" s="291"/>
      <c r="J368" s="291"/>
      <c r="K368" s="291"/>
      <c r="L368" s="278"/>
    </row>
    <row r="369" spans="1:12" s="290" customFormat="1" x14ac:dyDescent="0.55000000000000004">
      <c r="A369" s="291"/>
      <c r="D369" s="291"/>
      <c r="E369" s="291"/>
      <c r="F369" s="291"/>
      <c r="G369" s="291"/>
      <c r="H369" s="291"/>
      <c r="I369" s="291"/>
      <c r="J369" s="291"/>
      <c r="K369" s="291"/>
      <c r="L369" s="278"/>
    </row>
    <row r="370" spans="1:12" s="290" customFormat="1" x14ac:dyDescent="0.55000000000000004">
      <c r="A370" s="291"/>
      <c r="D370" s="291"/>
      <c r="E370" s="291"/>
      <c r="F370" s="291"/>
      <c r="G370" s="291"/>
      <c r="H370" s="291"/>
      <c r="I370" s="291"/>
      <c r="J370" s="291"/>
      <c r="K370" s="291"/>
      <c r="L370" s="278"/>
    </row>
    <row r="371" spans="1:12" s="290" customFormat="1" x14ac:dyDescent="0.55000000000000004">
      <c r="A371" s="291"/>
      <c r="D371" s="291"/>
      <c r="E371" s="291"/>
      <c r="F371" s="291"/>
      <c r="G371" s="291"/>
      <c r="H371" s="291"/>
      <c r="I371" s="291"/>
      <c r="J371" s="291"/>
      <c r="K371" s="291"/>
      <c r="L371" s="278"/>
    </row>
    <row r="372" spans="1:12" s="290" customFormat="1" x14ac:dyDescent="0.55000000000000004">
      <c r="A372" s="291"/>
      <c r="D372" s="291"/>
      <c r="E372" s="291"/>
      <c r="F372" s="291"/>
      <c r="G372" s="291"/>
      <c r="H372" s="291"/>
      <c r="I372" s="291"/>
      <c r="J372" s="291"/>
      <c r="K372" s="291"/>
      <c r="L372" s="278"/>
    </row>
    <row r="373" spans="1:12" s="290" customFormat="1" x14ac:dyDescent="0.55000000000000004">
      <c r="A373" s="291"/>
      <c r="D373" s="291"/>
      <c r="E373" s="291"/>
      <c r="F373" s="291"/>
      <c r="G373" s="291"/>
      <c r="H373" s="291"/>
      <c r="I373" s="291"/>
      <c r="J373" s="291"/>
      <c r="K373" s="291"/>
      <c r="L373" s="278"/>
    </row>
    <row r="374" spans="1:12" s="290" customFormat="1" x14ac:dyDescent="0.55000000000000004">
      <c r="A374" s="291"/>
      <c r="D374" s="291"/>
      <c r="E374" s="291"/>
      <c r="F374" s="291"/>
      <c r="G374" s="291"/>
      <c r="H374" s="291"/>
      <c r="I374" s="291"/>
      <c r="J374" s="291"/>
      <c r="K374" s="291"/>
      <c r="L374" s="278"/>
    </row>
    <row r="375" spans="1:12" s="290" customFormat="1" x14ac:dyDescent="0.55000000000000004">
      <c r="A375" s="291"/>
      <c r="D375" s="291"/>
      <c r="E375" s="291"/>
      <c r="F375" s="291"/>
      <c r="G375" s="291"/>
      <c r="H375" s="291"/>
      <c r="I375" s="291"/>
      <c r="J375" s="291"/>
      <c r="K375" s="291"/>
      <c r="L375" s="278"/>
    </row>
    <row r="376" spans="1:12" s="290" customFormat="1" x14ac:dyDescent="0.55000000000000004">
      <c r="A376" s="291"/>
      <c r="D376" s="291"/>
      <c r="E376" s="291"/>
      <c r="F376" s="291"/>
      <c r="G376" s="291"/>
      <c r="H376" s="291"/>
      <c r="I376" s="291"/>
      <c r="J376" s="291"/>
      <c r="K376" s="291"/>
      <c r="L376" s="278"/>
    </row>
    <row r="377" spans="1:12" s="290" customFormat="1" x14ac:dyDescent="0.55000000000000004">
      <c r="A377" s="291"/>
      <c r="D377" s="291"/>
      <c r="E377" s="291"/>
      <c r="F377" s="291"/>
      <c r="G377" s="291"/>
      <c r="H377" s="291"/>
      <c r="I377" s="291"/>
      <c r="J377" s="291"/>
      <c r="K377" s="291"/>
      <c r="L377" s="278"/>
    </row>
    <row r="378" spans="1:12" s="290" customFormat="1" x14ac:dyDescent="0.55000000000000004">
      <c r="A378" s="291"/>
      <c r="D378" s="291"/>
      <c r="E378" s="291"/>
      <c r="F378" s="291"/>
      <c r="G378" s="291"/>
      <c r="H378" s="291"/>
      <c r="I378" s="291"/>
      <c r="J378" s="291"/>
      <c r="K378" s="291"/>
      <c r="L378" s="278"/>
    </row>
    <row r="379" spans="1:12" s="290" customFormat="1" x14ac:dyDescent="0.55000000000000004">
      <c r="A379" s="291"/>
      <c r="D379" s="291"/>
      <c r="E379" s="291"/>
      <c r="F379" s="291"/>
      <c r="G379" s="291"/>
      <c r="H379" s="291"/>
      <c r="I379" s="291"/>
      <c r="J379" s="291"/>
      <c r="K379" s="291"/>
      <c r="L379" s="278"/>
    </row>
    <row r="380" spans="1:12" s="290" customFormat="1" x14ac:dyDescent="0.55000000000000004">
      <c r="A380" s="291"/>
      <c r="D380" s="291"/>
      <c r="E380" s="291"/>
      <c r="F380" s="291"/>
      <c r="G380" s="291"/>
      <c r="H380" s="291"/>
      <c r="I380" s="291"/>
      <c r="J380" s="291"/>
      <c r="K380" s="291"/>
      <c r="L380" s="278"/>
    </row>
    <row r="381" spans="1:12" s="290" customFormat="1" x14ac:dyDescent="0.55000000000000004">
      <c r="A381" s="291"/>
      <c r="D381" s="291"/>
      <c r="E381" s="291"/>
      <c r="F381" s="291"/>
      <c r="G381" s="291"/>
      <c r="H381" s="291"/>
      <c r="I381" s="291"/>
      <c r="J381" s="291"/>
      <c r="K381" s="291"/>
      <c r="L381" s="278"/>
    </row>
    <row r="382" spans="1:12" s="290" customFormat="1" x14ac:dyDescent="0.55000000000000004">
      <c r="A382" s="291"/>
      <c r="D382" s="291"/>
      <c r="E382" s="291"/>
      <c r="F382" s="291"/>
      <c r="G382" s="291"/>
      <c r="H382" s="291"/>
      <c r="I382" s="291"/>
      <c r="J382" s="291"/>
      <c r="K382" s="291"/>
      <c r="L382" s="278"/>
    </row>
    <row r="383" spans="1:12" s="290" customFormat="1" x14ac:dyDescent="0.55000000000000004">
      <c r="A383" s="291"/>
      <c r="D383" s="291"/>
      <c r="E383" s="291"/>
      <c r="F383" s="291"/>
      <c r="G383" s="291"/>
      <c r="H383" s="291"/>
      <c r="I383" s="291"/>
      <c r="J383" s="291"/>
      <c r="K383" s="291"/>
      <c r="L383" s="278"/>
    </row>
    <row r="384" spans="1:12" s="290" customFormat="1" x14ac:dyDescent="0.55000000000000004">
      <c r="A384" s="291"/>
      <c r="D384" s="291"/>
      <c r="E384" s="291"/>
      <c r="F384" s="291"/>
      <c r="G384" s="291"/>
      <c r="H384" s="291"/>
      <c r="I384" s="291"/>
      <c r="J384" s="291"/>
      <c r="K384" s="291"/>
      <c r="L384" s="278"/>
    </row>
    <row r="385" spans="1:12" s="290" customFormat="1" x14ac:dyDescent="0.55000000000000004">
      <c r="A385" s="291"/>
      <c r="D385" s="291"/>
      <c r="E385" s="291"/>
      <c r="F385" s="291"/>
      <c r="G385" s="291"/>
      <c r="H385" s="291"/>
      <c r="I385" s="291"/>
      <c r="J385" s="291"/>
      <c r="K385" s="291"/>
      <c r="L385" s="278"/>
    </row>
  </sheetData>
  <protectedRanges>
    <protectedRange sqref="D17:D21" name="ช่วง1"/>
    <protectedRange sqref="F17:F21" name="ช่วง2"/>
    <protectedRange sqref="H17:H21" name="ช่วง3"/>
    <protectedRange sqref="K17:K21" name="ช่วง4"/>
  </protectedRanges>
  <mergeCells count="20">
    <mergeCell ref="B54:C55"/>
    <mergeCell ref="D54:E54"/>
    <mergeCell ref="F54:G54"/>
    <mergeCell ref="H54:I54"/>
    <mergeCell ref="K54:K55"/>
    <mergeCell ref="B37:C38"/>
    <mergeCell ref="D37:E37"/>
    <mergeCell ref="F37:G37"/>
    <mergeCell ref="H37:I37"/>
    <mergeCell ref="K37:K38"/>
    <mergeCell ref="B6:C7"/>
    <mergeCell ref="D6:E6"/>
    <mergeCell ref="F6:G6"/>
    <mergeCell ref="H6:I6"/>
    <mergeCell ref="K6:K7"/>
    <mergeCell ref="B22:C23"/>
    <mergeCell ref="D22:E22"/>
    <mergeCell ref="F22:G22"/>
    <mergeCell ref="H22:I22"/>
    <mergeCell ref="K22:K23"/>
  </mergeCells>
  <pageMargins left="0.7" right="0.7" top="0.75" bottom="0.75" header="0.3" footer="0.3"/>
  <pageSetup paperSize="9" orientation="landscape" verticalDpi="0" r:id="rId1"/>
  <headerFooter>
    <oddHeader>&amp;R&amp;"TH Sarabun New,Regular"&amp;14ปร.4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D4D66-D275-4FB7-B137-FBAD935AEADB}">
  <dimension ref="A1:K449"/>
  <sheetViews>
    <sheetView showGridLines="0" view="pageLayout" topLeftCell="A97" zoomScaleNormal="100" workbookViewId="0">
      <selection activeCell="D63" sqref="D63"/>
    </sheetView>
  </sheetViews>
  <sheetFormatPr defaultRowHeight="24" x14ac:dyDescent="0.55000000000000004"/>
  <cols>
    <col min="1" max="1" width="5.125" style="290" customWidth="1"/>
    <col min="2" max="2" width="4.875" style="290" customWidth="1"/>
    <col min="3" max="3" width="27.75" style="290" customWidth="1"/>
    <col min="4" max="5" width="9.375" style="291" customWidth="1"/>
    <col min="6" max="9" width="11.125" style="291" customWidth="1"/>
    <col min="10" max="10" width="14.375" style="291" customWidth="1"/>
    <col min="11" max="11" width="7.5" style="291" customWidth="1"/>
    <col min="12" max="16384" width="9" style="278"/>
  </cols>
  <sheetData>
    <row r="1" spans="1:11" x14ac:dyDescent="0.55000000000000004">
      <c r="A1" s="287" t="s">
        <v>74</v>
      </c>
      <c r="B1" s="287"/>
      <c r="C1" s="287"/>
      <c r="D1" s="288"/>
      <c r="E1" s="288"/>
      <c r="F1" s="288"/>
      <c r="G1" s="288"/>
      <c r="H1" s="288"/>
      <c r="I1" s="288"/>
      <c r="J1" s="288"/>
      <c r="K1" s="288"/>
    </row>
    <row r="2" spans="1:11" x14ac:dyDescent="0.55000000000000004">
      <c r="A2" s="289" t="s">
        <v>75</v>
      </c>
    </row>
    <row r="3" spans="1:11" x14ac:dyDescent="0.55000000000000004">
      <c r="A3" s="289" t="s">
        <v>251</v>
      </c>
    </row>
    <row r="4" spans="1:11" x14ac:dyDescent="0.55000000000000004">
      <c r="A4" s="292" t="s">
        <v>133</v>
      </c>
    </row>
    <row r="5" spans="1:11" x14ac:dyDescent="0.55000000000000004">
      <c r="A5" s="289" t="s">
        <v>76</v>
      </c>
    </row>
    <row r="6" spans="1:11" x14ac:dyDescent="0.55000000000000004">
      <c r="A6" s="289"/>
    </row>
    <row r="8" spans="1:11" x14ac:dyDescent="0.55000000000000004">
      <c r="A8" s="293" t="s">
        <v>77</v>
      </c>
      <c r="B8" s="338" t="s">
        <v>78</v>
      </c>
      <c r="C8" s="339"/>
      <c r="D8" s="342" t="s">
        <v>79</v>
      </c>
      <c r="E8" s="342"/>
      <c r="F8" s="342" t="s">
        <v>80</v>
      </c>
      <c r="G8" s="342"/>
      <c r="H8" s="342" t="s">
        <v>81</v>
      </c>
      <c r="I8" s="342"/>
      <c r="J8" s="218" t="s">
        <v>82</v>
      </c>
      <c r="K8" s="342" t="s">
        <v>83</v>
      </c>
    </row>
    <row r="9" spans="1:11" x14ac:dyDescent="0.55000000000000004">
      <c r="A9" s="294" t="s">
        <v>0</v>
      </c>
      <c r="B9" s="340"/>
      <c r="C9" s="341"/>
      <c r="D9" s="218" t="s">
        <v>4</v>
      </c>
      <c r="E9" s="218" t="s">
        <v>3</v>
      </c>
      <c r="F9" s="218" t="s">
        <v>84</v>
      </c>
      <c r="G9" s="218" t="s">
        <v>19</v>
      </c>
      <c r="H9" s="218" t="s">
        <v>84</v>
      </c>
      <c r="I9" s="218" t="s">
        <v>19</v>
      </c>
      <c r="J9" s="218" t="s">
        <v>85</v>
      </c>
      <c r="K9" s="342"/>
    </row>
    <row r="10" spans="1:11" x14ac:dyDescent="0.55000000000000004">
      <c r="A10" s="282"/>
      <c r="B10" s="295"/>
      <c r="C10" s="296" t="s">
        <v>86</v>
      </c>
      <c r="D10" s="297"/>
      <c r="E10" s="282"/>
      <c r="F10" s="282"/>
      <c r="G10" s="282"/>
      <c r="H10" s="282"/>
      <c r="I10" s="282"/>
      <c r="J10" s="282"/>
      <c r="K10" s="282"/>
    </row>
    <row r="11" spans="1:11" x14ac:dyDescent="0.55000000000000004">
      <c r="A11" s="263">
        <v>1</v>
      </c>
      <c r="B11" s="264"/>
      <c r="C11" s="298" t="str">
        <f>C26</f>
        <v>งานรื้อถอนวัสดุมุงหลังคา</v>
      </c>
      <c r="D11" s="299">
        <v>1</v>
      </c>
      <c r="E11" s="263" t="s">
        <v>19</v>
      </c>
      <c r="F11" s="263"/>
      <c r="G11" s="263"/>
      <c r="H11" s="263"/>
      <c r="I11" s="263"/>
      <c r="J11" s="300">
        <f>J38</f>
        <v>21215.239999999998</v>
      </c>
      <c r="K11" s="263"/>
    </row>
    <row r="12" spans="1:11" x14ac:dyDescent="0.55000000000000004">
      <c r="A12" s="263">
        <v>2</v>
      </c>
      <c r="B12" s="264"/>
      <c r="C12" s="298" t="str">
        <f>C59</f>
        <v>งานสถาปัตยกรรม</v>
      </c>
      <c r="D12" s="299">
        <v>1</v>
      </c>
      <c r="E12" s="263" t="s">
        <v>19</v>
      </c>
      <c r="F12" s="263"/>
      <c r="G12" s="263"/>
      <c r="H12" s="263"/>
      <c r="I12" s="263"/>
      <c r="J12" s="300">
        <f>J70</f>
        <v>377088.82400000002</v>
      </c>
      <c r="K12" s="263"/>
    </row>
    <row r="13" spans="1:11" x14ac:dyDescent="0.55000000000000004">
      <c r="A13" s="263">
        <v>3</v>
      </c>
      <c r="B13" s="264"/>
      <c r="C13" s="298" t="str">
        <f>C74</f>
        <v>งานไฟฟ้า</v>
      </c>
      <c r="D13" s="299">
        <v>1</v>
      </c>
      <c r="E13" s="263" t="s">
        <v>19</v>
      </c>
      <c r="F13" s="263"/>
      <c r="G13" s="263"/>
      <c r="H13" s="263"/>
      <c r="I13" s="263"/>
      <c r="J13" s="300">
        <f>J103</f>
        <v>107658.18894199999</v>
      </c>
      <c r="K13" s="263"/>
    </row>
    <row r="14" spans="1:11" x14ac:dyDescent="0.55000000000000004">
      <c r="A14" s="263">
        <v>4</v>
      </c>
      <c r="B14" s="264"/>
      <c r="C14" s="298" t="str">
        <f>C115</f>
        <v>งานสุขาภิบาล</v>
      </c>
      <c r="D14" s="299">
        <v>1</v>
      </c>
      <c r="E14" s="263" t="s">
        <v>19</v>
      </c>
      <c r="F14" s="263"/>
      <c r="G14" s="263"/>
      <c r="H14" s="263"/>
      <c r="I14" s="263"/>
      <c r="J14" s="300">
        <f>J122</f>
        <v>63493.043199999986</v>
      </c>
      <c r="K14" s="263"/>
    </row>
    <row r="15" spans="1:11" x14ac:dyDescent="0.55000000000000004">
      <c r="A15" s="263"/>
      <c r="B15" s="264"/>
      <c r="C15" s="298"/>
      <c r="D15" s="299"/>
      <c r="E15" s="263"/>
      <c r="F15" s="263"/>
      <c r="G15" s="263"/>
      <c r="H15" s="263"/>
      <c r="I15" s="263"/>
      <c r="J15" s="263"/>
      <c r="K15" s="263"/>
    </row>
    <row r="16" spans="1:11" x14ac:dyDescent="0.55000000000000004">
      <c r="A16" s="263"/>
      <c r="B16" s="264"/>
      <c r="C16" s="298"/>
      <c r="D16" s="299"/>
      <c r="E16" s="263"/>
      <c r="F16" s="263"/>
      <c r="G16" s="263"/>
      <c r="H16" s="263"/>
      <c r="I16" s="263"/>
      <c r="J16" s="263"/>
      <c r="K16" s="263"/>
    </row>
    <row r="17" spans="1:11" x14ac:dyDescent="0.55000000000000004">
      <c r="A17" s="263"/>
      <c r="B17" s="264"/>
      <c r="C17" s="298"/>
      <c r="D17" s="299"/>
      <c r="E17" s="263"/>
      <c r="F17" s="263"/>
      <c r="G17" s="263"/>
      <c r="H17" s="263"/>
      <c r="I17" s="263"/>
      <c r="J17" s="263"/>
      <c r="K17" s="263"/>
    </row>
    <row r="18" spans="1:11" x14ac:dyDescent="0.55000000000000004">
      <c r="A18" s="263"/>
      <c r="B18" s="264"/>
      <c r="C18" s="298"/>
      <c r="D18" s="299"/>
      <c r="E18" s="263"/>
      <c r="F18" s="263"/>
      <c r="G18" s="263"/>
      <c r="H18" s="263"/>
      <c r="I18" s="263"/>
      <c r="J18" s="263"/>
      <c r="K18" s="263"/>
    </row>
    <row r="19" spans="1:11" x14ac:dyDescent="0.55000000000000004">
      <c r="A19" s="301"/>
      <c r="B19" s="302"/>
      <c r="C19" s="303" t="s">
        <v>87</v>
      </c>
      <c r="D19" s="187"/>
      <c r="E19" s="188"/>
      <c r="F19" s="189"/>
      <c r="G19" s="190"/>
      <c r="H19" s="191"/>
      <c r="I19" s="190"/>
      <c r="J19" s="192">
        <f>SUM(J10:J18)</f>
        <v>569455.29614200001</v>
      </c>
      <c r="K19" s="193"/>
    </row>
    <row r="20" spans="1:11" x14ac:dyDescent="0.55000000000000004">
      <c r="A20" s="304"/>
      <c r="B20" s="305"/>
      <c r="C20" s="306"/>
      <c r="D20" s="194"/>
      <c r="E20" s="195"/>
      <c r="F20" s="196"/>
      <c r="G20" s="197"/>
      <c r="H20" s="198"/>
      <c r="I20" s="197"/>
      <c r="J20" s="197"/>
      <c r="K20" s="196"/>
    </row>
    <row r="21" spans="1:11" x14ac:dyDescent="0.55000000000000004">
      <c r="A21" s="307"/>
      <c r="B21" s="308"/>
      <c r="C21" s="309"/>
      <c r="D21" s="199"/>
      <c r="E21" s="219"/>
      <c r="F21" s="200"/>
      <c r="G21" s="201"/>
      <c r="H21" s="202"/>
      <c r="I21" s="201"/>
      <c r="J21" s="201"/>
      <c r="K21" s="200"/>
    </row>
    <row r="22" spans="1:11" x14ac:dyDescent="0.55000000000000004">
      <c r="A22" s="307"/>
      <c r="B22" s="308"/>
      <c r="C22" s="309"/>
      <c r="D22" s="199"/>
      <c r="E22" s="219"/>
      <c r="F22" s="200"/>
      <c r="G22" s="201"/>
      <c r="H22" s="202"/>
      <c r="I22" s="201"/>
      <c r="J22" s="201"/>
      <c r="K22" s="200"/>
    </row>
    <row r="23" spans="1:11" x14ac:dyDescent="0.55000000000000004">
      <c r="A23" s="307"/>
      <c r="B23" s="308"/>
      <c r="C23" s="309"/>
      <c r="D23" s="199"/>
      <c r="E23" s="219"/>
      <c r="F23" s="200"/>
      <c r="G23" s="201"/>
      <c r="H23" s="202"/>
      <c r="I23" s="201"/>
      <c r="J23" s="201"/>
      <c r="K23" s="200"/>
    </row>
    <row r="24" spans="1:11" x14ac:dyDescent="0.55000000000000004">
      <c r="A24" s="293" t="s">
        <v>77</v>
      </c>
      <c r="B24" s="338" t="s">
        <v>78</v>
      </c>
      <c r="C24" s="339"/>
      <c r="D24" s="342" t="s">
        <v>79</v>
      </c>
      <c r="E24" s="342"/>
      <c r="F24" s="342" t="s">
        <v>80</v>
      </c>
      <c r="G24" s="342"/>
      <c r="H24" s="342" t="s">
        <v>81</v>
      </c>
      <c r="I24" s="342"/>
      <c r="J24" s="218" t="s">
        <v>82</v>
      </c>
      <c r="K24" s="346" t="s">
        <v>83</v>
      </c>
    </row>
    <row r="25" spans="1:11" x14ac:dyDescent="0.55000000000000004">
      <c r="A25" s="294" t="s">
        <v>0</v>
      </c>
      <c r="B25" s="340"/>
      <c r="C25" s="341"/>
      <c r="D25" s="218" t="s">
        <v>4</v>
      </c>
      <c r="E25" s="218" t="s">
        <v>3</v>
      </c>
      <c r="F25" s="218" t="s">
        <v>84</v>
      </c>
      <c r="G25" s="218" t="s">
        <v>19</v>
      </c>
      <c r="H25" s="218" t="s">
        <v>84</v>
      </c>
      <c r="I25" s="218" t="s">
        <v>19</v>
      </c>
      <c r="J25" s="218" t="s">
        <v>85</v>
      </c>
      <c r="K25" s="347"/>
    </row>
    <row r="26" spans="1:11" ht="26.25" customHeight="1" x14ac:dyDescent="0.55000000000000004">
      <c r="A26" s="310">
        <f>'ถอดปริมาณ 01'!A2</f>
        <v>1</v>
      </c>
      <c r="B26" s="311"/>
      <c r="C26" s="312" t="str">
        <f>'ถอดปริมาณ 01'!B2</f>
        <v>งานรื้อถอนวัสดุมุงหลังคา</v>
      </c>
      <c r="D26" s="282"/>
      <c r="E26" s="282"/>
      <c r="F26" s="283"/>
      <c r="G26" s="283"/>
      <c r="H26" s="283"/>
      <c r="I26" s="283"/>
      <c r="J26" s="283"/>
      <c r="K26" s="283"/>
    </row>
    <row r="27" spans="1:11" ht="26.25" customHeight="1" x14ac:dyDescent="0.55000000000000004">
      <c r="A27" s="313">
        <f>'ถอดปริมาณ 01'!A3</f>
        <v>1.1000000000000001</v>
      </c>
      <c r="B27" s="264"/>
      <c r="C27" s="265" t="str">
        <f>'ถอดปริมาณ 01'!B3</f>
        <v>งานรื้อถอนหลังคากระเบื้องลอนคู่</v>
      </c>
      <c r="D27" s="266">
        <f>'ถอดปริมาณ 01'!G8</f>
        <v>215.46199999999999</v>
      </c>
      <c r="E27" s="263" t="str">
        <f>'ถอดปริมาณ 01'!H8</f>
        <v>ตร.ม.</v>
      </c>
      <c r="F27" s="262">
        <v>0</v>
      </c>
      <c r="G27" s="262">
        <f>D27*F27</f>
        <v>0</v>
      </c>
      <c r="H27" s="262">
        <v>20</v>
      </c>
      <c r="I27" s="262">
        <f>D27*H27</f>
        <v>4309.24</v>
      </c>
      <c r="J27" s="262">
        <f>G27+I27</f>
        <v>4309.24</v>
      </c>
      <c r="K27" s="262"/>
    </row>
    <row r="28" spans="1:11" ht="45.75" customHeight="1" x14ac:dyDescent="0.55000000000000004">
      <c r="A28" s="313">
        <f>'ถอดปริมาณ 01'!A9</f>
        <v>1.2</v>
      </c>
      <c r="B28" s="314"/>
      <c r="C28" s="265" t="str">
        <f>'ถอดปริมาณ 01'!B9</f>
        <v>งานรื้อถอนหลังคา แผ่นรีดลอน</v>
      </c>
      <c r="D28" s="267">
        <f>'ถอดปริมาณ 01'!G11</f>
        <v>145</v>
      </c>
      <c r="E28" s="266" t="str">
        <f>'ถอดปริมาณ 01'!H11</f>
        <v>ตร.ม.</v>
      </c>
      <c r="F28" s="262">
        <v>0</v>
      </c>
      <c r="G28" s="262">
        <f t="shared" ref="G28:G33" si="0">D28*F28</f>
        <v>0</v>
      </c>
      <c r="H28" s="262">
        <v>20</v>
      </c>
      <c r="I28" s="262">
        <f t="shared" ref="I28:I33" si="1">D28*H28</f>
        <v>2900</v>
      </c>
      <c r="J28" s="262">
        <f t="shared" ref="J28:J33" si="2">G28+I28</f>
        <v>2900</v>
      </c>
      <c r="K28" s="262"/>
    </row>
    <row r="29" spans="1:11" ht="45.75" customHeight="1" x14ac:dyDescent="0.55000000000000004">
      <c r="A29" s="313">
        <f>'ถอดปริมาณ 01'!A12</f>
        <v>1.3</v>
      </c>
      <c r="B29" s="314"/>
      <c r="C29" s="265" t="str">
        <f>'ถอดปริมาณ 01'!B12</f>
        <v>งานชื้อถอนฝ้ายิบซั่มฉาบเรียบ (วัสดุแผ่นพร้อมโครงคร่าว เหล็กชุบสังกะสี)</v>
      </c>
      <c r="D29" s="267">
        <f>'ถอดปริมาณ 01'!G13</f>
        <v>276.64999999999998</v>
      </c>
      <c r="E29" s="266" t="str">
        <f>'ถอดปริมาณ 01'!H13</f>
        <v>ตร.ม.</v>
      </c>
      <c r="F29" s="262">
        <v>0</v>
      </c>
      <c r="G29" s="262">
        <f t="shared" si="0"/>
        <v>0</v>
      </c>
      <c r="H29" s="262">
        <v>20</v>
      </c>
      <c r="I29" s="262">
        <f t="shared" ref="I29" si="3">D29*H29</f>
        <v>5533</v>
      </c>
      <c r="J29" s="262">
        <f t="shared" ref="J29" si="4">G29+I29</f>
        <v>5533</v>
      </c>
      <c r="K29" s="262"/>
    </row>
    <row r="30" spans="1:11" ht="45.75" customHeight="1" x14ac:dyDescent="0.55000000000000004">
      <c r="A30" s="313">
        <f>'ถอดปริมาณ 01'!A14</f>
        <v>1.4</v>
      </c>
      <c r="B30" s="314"/>
      <c r="C30" s="265" t="str">
        <f>'ถอดปริมาณ 01'!B14</f>
        <v>งานรื้อถอนระบบไฟฟ้า</v>
      </c>
      <c r="D30" s="267"/>
      <c r="E30" s="263"/>
      <c r="F30" s="262"/>
      <c r="G30" s="262"/>
      <c r="H30" s="262"/>
      <c r="I30" s="262"/>
      <c r="J30" s="262"/>
      <c r="K30" s="262"/>
    </row>
    <row r="31" spans="1:11" ht="45.75" customHeight="1" x14ac:dyDescent="0.55000000000000004">
      <c r="A31" s="313"/>
      <c r="B31" s="314" t="str">
        <f>'ถอดปริมาณ 01'!A15</f>
        <v>1.4.1</v>
      </c>
      <c r="C31" s="265" t="str">
        <f>'ถอดปริมาณ 01'!B15</f>
        <v>งานรื้อถอนดวงโคมพร้อมสายไฟฟ้า</v>
      </c>
      <c r="D31" s="267">
        <f>'ถอดปริมาณ 01'!G16</f>
        <v>33</v>
      </c>
      <c r="E31" s="263" t="str">
        <f>'ถอดปริมาณ 01'!H16</f>
        <v>ชุด</v>
      </c>
      <c r="F31" s="262">
        <v>0</v>
      </c>
      <c r="G31" s="262">
        <f t="shared" si="0"/>
        <v>0</v>
      </c>
      <c r="H31" s="262">
        <v>30</v>
      </c>
      <c r="I31" s="262">
        <f t="shared" si="1"/>
        <v>990</v>
      </c>
      <c r="J31" s="262">
        <f t="shared" si="2"/>
        <v>990</v>
      </c>
      <c r="K31" s="262"/>
    </row>
    <row r="32" spans="1:11" ht="45.75" customHeight="1" x14ac:dyDescent="0.55000000000000004">
      <c r="A32" s="313"/>
      <c r="B32" s="314" t="str">
        <f>'ถอดปริมาณ 01'!A17</f>
        <v>1.4.2</v>
      </c>
      <c r="C32" s="265" t="str">
        <f>'ถอดปริมาณ 01'!B17</f>
        <v>งานรื้อถอนชุดเต้ารับเดิม</v>
      </c>
      <c r="D32" s="267">
        <f>'ถอดปริมาณ 01'!G18</f>
        <v>25</v>
      </c>
      <c r="E32" s="263" t="str">
        <f>'ถอดปริมาณ 01'!H17</f>
        <v>ชุด</v>
      </c>
      <c r="F32" s="262">
        <v>0</v>
      </c>
      <c r="G32" s="262">
        <f t="shared" si="0"/>
        <v>0</v>
      </c>
      <c r="H32" s="262">
        <v>30</v>
      </c>
      <c r="I32" s="262">
        <f t="shared" si="1"/>
        <v>750</v>
      </c>
      <c r="J32" s="262">
        <f t="shared" si="2"/>
        <v>750</v>
      </c>
      <c r="K32" s="262"/>
    </row>
    <row r="33" spans="1:11" ht="45.75" customHeight="1" x14ac:dyDescent="0.55000000000000004">
      <c r="A33" s="315"/>
      <c r="B33" s="316" t="str">
        <f>'ถอดปริมาณ 01'!A19</f>
        <v>1.4.3</v>
      </c>
      <c r="C33" s="317" t="str">
        <f>'ถอดปริมาณ 01'!B19</f>
        <v>งานรื้อถอนระบบสายไฟฟ้าเครื่องปรับอากาศ</v>
      </c>
      <c r="D33" s="327">
        <f>'ถอดปริมาณ 01'!G20</f>
        <v>6</v>
      </c>
      <c r="E33" s="268" t="str">
        <f>'ถอดปริมาณ 01'!H20</f>
        <v>ชุด</v>
      </c>
      <c r="F33" s="319">
        <v>0</v>
      </c>
      <c r="G33" s="319">
        <f t="shared" si="0"/>
        <v>0</v>
      </c>
      <c r="H33" s="319">
        <v>200</v>
      </c>
      <c r="I33" s="319">
        <f t="shared" si="1"/>
        <v>1200</v>
      </c>
      <c r="J33" s="319">
        <f t="shared" si="2"/>
        <v>1200</v>
      </c>
      <c r="K33" s="319"/>
    </row>
    <row r="34" spans="1:11" ht="37.5" customHeight="1" x14ac:dyDescent="0.55000000000000004">
      <c r="A34" s="207"/>
      <c r="B34" s="318"/>
      <c r="C34" s="256"/>
      <c r="D34" s="206"/>
      <c r="E34" s="207"/>
      <c r="F34" s="215"/>
      <c r="G34" s="215"/>
      <c r="H34" s="215"/>
      <c r="I34" s="215"/>
      <c r="J34" s="215"/>
      <c r="K34" s="215"/>
    </row>
    <row r="35" spans="1:11" ht="23.25" customHeight="1" x14ac:dyDescent="0.55000000000000004">
      <c r="A35" s="293" t="s">
        <v>77</v>
      </c>
      <c r="B35" s="338" t="s">
        <v>78</v>
      </c>
      <c r="C35" s="339"/>
      <c r="D35" s="342" t="s">
        <v>79</v>
      </c>
      <c r="E35" s="342"/>
      <c r="F35" s="343" t="s">
        <v>80</v>
      </c>
      <c r="G35" s="343"/>
      <c r="H35" s="343" t="s">
        <v>81</v>
      </c>
      <c r="I35" s="343"/>
      <c r="J35" s="286" t="s">
        <v>82</v>
      </c>
      <c r="K35" s="344" t="s">
        <v>83</v>
      </c>
    </row>
    <row r="36" spans="1:11" ht="23.25" customHeight="1" x14ac:dyDescent="0.55000000000000004">
      <c r="A36" s="294" t="s">
        <v>0</v>
      </c>
      <c r="B36" s="340"/>
      <c r="C36" s="341"/>
      <c r="D36" s="218" t="s">
        <v>4</v>
      </c>
      <c r="E36" s="218" t="s">
        <v>3</v>
      </c>
      <c r="F36" s="286" t="s">
        <v>84</v>
      </c>
      <c r="G36" s="286" t="s">
        <v>19</v>
      </c>
      <c r="H36" s="286" t="s">
        <v>84</v>
      </c>
      <c r="I36" s="286" t="s">
        <v>19</v>
      </c>
      <c r="J36" s="286" t="s">
        <v>85</v>
      </c>
      <c r="K36" s="345"/>
    </row>
    <row r="37" spans="1:11" ht="45.75" customHeight="1" x14ac:dyDescent="0.55000000000000004">
      <c r="A37" s="313">
        <f>'ถอดปริมาณ 01'!A21</f>
        <v>1.5</v>
      </c>
      <c r="B37" s="314"/>
      <c r="C37" s="265" t="str">
        <f>'ถอดปริมาณ 01'!B21</f>
        <v>งานรื้อถอนชุดประตูอลูมิเนิยมพร้อมกระจก</v>
      </c>
      <c r="D37" s="267">
        <f>'ถอดปริมาณ 01'!G22</f>
        <v>5.28</v>
      </c>
      <c r="E37" s="263" t="str">
        <f>'ถอดปริมาณ 01'!H22</f>
        <v>ตร.ม.</v>
      </c>
      <c r="F37" s="262">
        <v>0</v>
      </c>
      <c r="G37" s="262">
        <v>0</v>
      </c>
      <c r="H37" s="262">
        <v>100</v>
      </c>
      <c r="I37" s="262">
        <f>D29*H29</f>
        <v>5533</v>
      </c>
      <c r="J37" s="262">
        <f>G29+I37</f>
        <v>5533</v>
      </c>
      <c r="K37" s="262"/>
    </row>
    <row r="38" spans="1:11" ht="21.75" customHeight="1" x14ac:dyDescent="0.55000000000000004">
      <c r="A38" s="320"/>
      <c r="B38" s="321"/>
      <c r="C38" s="322" t="s">
        <v>242</v>
      </c>
      <c r="D38" s="323"/>
      <c r="E38" s="324"/>
      <c r="F38" s="325"/>
      <c r="G38" s="325"/>
      <c r="H38" s="325"/>
      <c r="I38" s="325"/>
      <c r="J38" s="325">
        <f>SUM(J26:J37)</f>
        <v>21215.239999999998</v>
      </c>
      <c r="K38" s="326"/>
    </row>
    <row r="39" spans="1:11" ht="21.75" customHeight="1" x14ac:dyDescent="0.55000000000000004">
      <c r="A39" s="203"/>
      <c r="B39" s="204"/>
      <c r="C39" s="205"/>
      <c r="D39" s="251"/>
      <c r="E39" s="203"/>
      <c r="F39" s="252"/>
      <c r="G39" s="252"/>
      <c r="H39" s="252"/>
      <c r="I39" s="252"/>
      <c r="J39" s="252"/>
      <c r="K39" s="252"/>
    </row>
    <row r="40" spans="1:11" ht="21.75" customHeight="1" x14ac:dyDescent="0.55000000000000004">
      <c r="A40" s="208"/>
      <c r="B40" s="209"/>
      <c r="C40" s="210"/>
      <c r="D40" s="253"/>
      <c r="E40" s="208"/>
      <c r="F40" s="254"/>
      <c r="G40" s="254"/>
      <c r="H40" s="254"/>
      <c r="I40" s="254"/>
      <c r="J40" s="254"/>
      <c r="K40" s="254"/>
    </row>
    <row r="41" spans="1:11" ht="21.75" customHeight="1" x14ac:dyDescent="0.55000000000000004">
      <c r="A41" s="208"/>
      <c r="B41" s="209"/>
      <c r="C41" s="210"/>
      <c r="D41" s="253"/>
      <c r="E41" s="208"/>
      <c r="F41" s="254"/>
      <c r="G41" s="254"/>
      <c r="H41" s="254"/>
      <c r="I41" s="254"/>
      <c r="J41" s="254"/>
      <c r="K41" s="254"/>
    </row>
    <row r="42" spans="1:11" ht="21.75" customHeight="1" x14ac:dyDescent="0.55000000000000004">
      <c r="A42" s="208"/>
      <c r="B42" s="209"/>
      <c r="C42" s="210"/>
      <c r="D42" s="253"/>
      <c r="E42" s="208"/>
      <c r="F42" s="254"/>
      <c r="G42" s="254"/>
      <c r="H42" s="254"/>
      <c r="I42" s="254"/>
      <c r="J42" s="254"/>
      <c r="K42" s="254"/>
    </row>
    <row r="43" spans="1:11" ht="21.75" customHeight="1" x14ac:dyDescent="0.55000000000000004">
      <c r="A43" s="208"/>
      <c r="B43" s="209"/>
      <c r="C43" s="210"/>
      <c r="D43" s="253"/>
      <c r="E43" s="208"/>
      <c r="F43" s="254"/>
      <c r="G43" s="254"/>
      <c r="H43" s="254"/>
      <c r="I43" s="254"/>
      <c r="J43" s="254"/>
      <c r="K43" s="254"/>
    </row>
    <row r="44" spans="1:11" ht="21.75" customHeight="1" x14ac:dyDescent="0.55000000000000004">
      <c r="A44" s="208"/>
      <c r="B44" s="209"/>
      <c r="C44" s="210"/>
      <c r="D44" s="253"/>
      <c r="E44" s="208"/>
      <c r="F44" s="254"/>
      <c r="G44" s="254"/>
      <c r="H44" s="254"/>
      <c r="I44" s="254"/>
      <c r="J44" s="254"/>
      <c r="K44" s="254"/>
    </row>
    <row r="45" spans="1:11" ht="21.75" customHeight="1" x14ac:dyDescent="0.55000000000000004">
      <c r="A45" s="208"/>
      <c r="B45" s="209"/>
      <c r="C45" s="210"/>
      <c r="D45" s="253"/>
      <c r="E45" s="208"/>
      <c r="F45" s="254"/>
      <c r="G45" s="254"/>
      <c r="H45" s="254"/>
      <c r="I45" s="254"/>
      <c r="J45" s="254"/>
      <c r="K45" s="254"/>
    </row>
    <row r="46" spans="1:11" ht="21.75" customHeight="1" x14ac:dyDescent="0.55000000000000004">
      <c r="A46" s="208"/>
      <c r="B46" s="209"/>
      <c r="C46" s="210"/>
      <c r="D46" s="253"/>
      <c r="E46" s="208"/>
      <c r="F46" s="254"/>
      <c r="G46" s="254"/>
      <c r="H46" s="254"/>
      <c r="I46" s="254"/>
      <c r="J46" s="254"/>
      <c r="K46" s="254"/>
    </row>
    <row r="47" spans="1:11" ht="21.75" customHeight="1" x14ac:dyDescent="0.55000000000000004">
      <c r="A47" s="208"/>
      <c r="B47" s="209"/>
      <c r="C47" s="210"/>
      <c r="D47" s="253"/>
      <c r="E47" s="208"/>
      <c r="F47" s="254"/>
      <c r="G47" s="254"/>
      <c r="H47" s="254"/>
      <c r="I47" s="254"/>
      <c r="J47" s="254"/>
      <c r="K47" s="254"/>
    </row>
    <row r="48" spans="1:11" ht="21.75" customHeight="1" x14ac:dyDescent="0.55000000000000004">
      <c r="A48" s="208"/>
      <c r="B48" s="209"/>
      <c r="C48" s="210"/>
      <c r="D48" s="253"/>
      <c r="E48" s="208"/>
      <c r="F48" s="254"/>
      <c r="G48" s="254"/>
      <c r="H48" s="254"/>
      <c r="I48" s="254"/>
      <c r="J48" s="254"/>
      <c r="K48" s="254"/>
    </row>
    <row r="49" spans="1:11" ht="21.75" customHeight="1" x14ac:dyDescent="0.55000000000000004">
      <c r="A49" s="208"/>
      <c r="B49" s="209"/>
      <c r="C49" s="210"/>
      <c r="D49" s="253"/>
      <c r="E49" s="208"/>
      <c r="F49" s="254"/>
      <c r="G49" s="254"/>
      <c r="H49" s="254"/>
      <c r="I49" s="254"/>
      <c r="J49" s="254"/>
      <c r="K49" s="254"/>
    </row>
    <row r="50" spans="1:11" ht="21.75" customHeight="1" x14ac:dyDescent="0.55000000000000004">
      <c r="A50" s="208"/>
      <c r="B50" s="209"/>
      <c r="C50" s="210"/>
      <c r="D50" s="253"/>
      <c r="E50" s="208"/>
      <c r="F50" s="254"/>
      <c r="G50" s="254"/>
      <c r="H50" s="254"/>
      <c r="I50" s="254"/>
      <c r="J50" s="254"/>
      <c r="K50" s="254"/>
    </row>
    <row r="51" spans="1:11" ht="21.75" customHeight="1" x14ac:dyDescent="0.55000000000000004">
      <c r="A51" s="208"/>
      <c r="B51" s="209"/>
      <c r="C51" s="210"/>
      <c r="D51" s="253"/>
      <c r="E51" s="208"/>
      <c r="F51" s="254"/>
      <c r="G51" s="254"/>
      <c r="H51" s="254"/>
      <c r="I51" s="254"/>
      <c r="J51" s="254"/>
      <c r="K51" s="254"/>
    </row>
    <row r="52" spans="1:11" ht="21.75" customHeight="1" x14ac:dyDescent="0.55000000000000004">
      <c r="A52" s="212"/>
      <c r="B52" s="257"/>
      <c r="C52" s="258"/>
      <c r="D52" s="211"/>
      <c r="E52" s="212"/>
      <c r="F52" s="216"/>
      <c r="G52" s="216"/>
      <c r="H52" s="216"/>
      <c r="I52" s="216"/>
      <c r="J52" s="216"/>
      <c r="K52" s="216"/>
    </row>
    <row r="53" spans="1:11" ht="21.75" customHeight="1" x14ac:dyDescent="0.55000000000000004">
      <c r="A53" s="212"/>
      <c r="B53" s="257"/>
      <c r="C53" s="258"/>
      <c r="D53" s="211"/>
      <c r="E53" s="212"/>
      <c r="F53" s="216"/>
      <c r="G53" s="216"/>
      <c r="H53" s="216"/>
      <c r="I53" s="216"/>
      <c r="J53" s="216"/>
      <c r="K53" s="216"/>
    </row>
    <row r="54" spans="1:11" ht="21.75" customHeight="1" x14ac:dyDescent="0.55000000000000004">
      <c r="A54" s="212"/>
      <c r="B54" s="257"/>
      <c r="C54" s="258"/>
      <c r="D54" s="211"/>
      <c r="E54" s="212"/>
      <c r="F54" s="216"/>
      <c r="G54" s="216"/>
      <c r="H54" s="216"/>
      <c r="I54" s="216"/>
      <c r="J54" s="216"/>
      <c r="K54" s="216"/>
    </row>
    <row r="55" spans="1:11" ht="21.75" customHeight="1" x14ac:dyDescent="0.55000000000000004">
      <c r="A55" s="212"/>
      <c r="B55" s="257"/>
      <c r="C55" s="258"/>
      <c r="D55" s="211"/>
      <c r="E55" s="212"/>
      <c r="F55" s="216"/>
      <c r="G55" s="216"/>
      <c r="H55" s="216"/>
      <c r="I55" s="216"/>
      <c r="J55" s="216"/>
      <c r="K55" s="216"/>
    </row>
    <row r="56" spans="1:11" ht="21.75" customHeight="1" x14ac:dyDescent="0.55000000000000004">
      <c r="A56" s="212"/>
      <c r="B56" s="257"/>
      <c r="C56" s="258"/>
      <c r="D56" s="211"/>
      <c r="E56" s="212"/>
      <c r="F56" s="216"/>
      <c r="G56" s="216"/>
      <c r="H56" s="216"/>
      <c r="I56" s="216"/>
      <c r="J56" s="216"/>
      <c r="K56" s="216"/>
    </row>
    <row r="57" spans="1:11" ht="21.75" customHeight="1" x14ac:dyDescent="0.55000000000000004">
      <c r="A57" s="293" t="s">
        <v>77</v>
      </c>
      <c r="B57" s="338" t="s">
        <v>78</v>
      </c>
      <c r="C57" s="339"/>
      <c r="D57" s="342" t="s">
        <v>79</v>
      </c>
      <c r="E57" s="342"/>
      <c r="F57" s="343" t="s">
        <v>80</v>
      </c>
      <c r="G57" s="343"/>
      <c r="H57" s="343" t="s">
        <v>81</v>
      </c>
      <c r="I57" s="343"/>
      <c r="J57" s="286" t="s">
        <v>82</v>
      </c>
      <c r="K57" s="344" t="s">
        <v>83</v>
      </c>
    </row>
    <row r="58" spans="1:11" ht="21.75" customHeight="1" x14ac:dyDescent="0.55000000000000004">
      <c r="A58" s="294" t="s">
        <v>0</v>
      </c>
      <c r="B58" s="340"/>
      <c r="C58" s="341"/>
      <c r="D58" s="218" t="s">
        <v>4</v>
      </c>
      <c r="E58" s="218" t="s">
        <v>3</v>
      </c>
      <c r="F58" s="286" t="s">
        <v>84</v>
      </c>
      <c r="G58" s="286" t="s">
        <v>19</v>
      </c>
      <c r="H58" s="286" t="s">
        <v>84</v>
      </c>
      <c r="I58" s="286" t="s">
        <v>19</v>
      </c>
      <c r="J58" s="286" t="s">
        <v>85</v>
      </c>
      <c r="K58" s="345"/>
    </row>
    <row r="59" spans="1:11" ht="21.75" customHeight="1" x14ac:dyDescent="0.55000000000000004">
      <c r="A59" s="271">
        <f>'ถอดปริมาณ 01'!A23</f>
        <v>2</v>
      </c>
      <c r="B59" s="272"/>
      <c r="C59" s="273" t="str">
        <f>'ถอดปริมาณ 01'!B23</f>
        <v>งานสถาปัตยกรรม</v>
      </c>
      <c r="D59" s="183"/>
      <c r="E59" s="184"/>
      <c r="F59" s="213"/>
      <c r="G59" s="213"/>
      <c r="H59" s="213"/>
      <c r="I59" s="213"/>
      <c r="J59" s="213"/>
      <c r="K59" s="213"/>
    </row>
    <row r="60" spans="1:11" ht="27" customHeight="1" x14ac:dyDescent="0.55000000000000004">
      <c r="A60" s="259">
        <f>'ถอดปริมาณ 01'!A24</f>
        <v>2.1</v>
      </c>
      <c r="B60" s="260"/>
      <c r="C60" s="261" t="str">
        <f>'ถอดปริมาณ 01'!B24</f>
        <v>งานมุงหลังคาด้วย แผ่นรีดลอนเคลือบสี</v>
      </c>
      <c r="D60" s="185">
        <f>'ถอดปริมาณ 01'!G25</f>
        <v>360.46199999999999</v>
      </c>
      <c r="E60" s="186" t="str">
        <f>'ถอดปริมาณ 01'!H25</f>
        <v>ตร.ม.</v>
      </c>
      <c r="F60" s="214">
        <v>290</v>
      </c>
      <c r="G60" s="262">
        <f t="shared" ref="G60:G69" si="5">D60*F60</f>
        <v>104533.98</v>
      </c>
      <c r="H60" s="262">
        <v>70</v>
      </c>
      <c r="I60" s="262">
        <f t="shared" ref="I60:I69" si="6">D60*H60</f>
        <v>25232.34</v>
      </c>
      <c r="J60" s="262">
        <f t="shared" ref="J60:J69" si="7">G60+I60</f>
        <v>129766.31999999999</v>
      </c>
      <c r="K60" s="214"/>
    </row>
    <row r="61" spans="1:11" ht="27" customHeight="1" x14ac:dyDescent="0.55000000000000004">
      <c r="A61" s="259"/>
      <c r="B61" s="260"/>
      <c r="C61" s="261" t="s">
        <v>248</v>
      </c>
      <c r="D61" s="185">
        <v>60</v>
      </c>
      <c r="E61" s="186" t="s">
        <v>163</v>
      </c>
      <c r="F61" s="214">
        <v>260</v>
      </c>
      <c r="G61" s="262">
        <f t="shared" ref="G61" si="8">D61*F61</f>
        <v>15600</v>
      </c>
      <c r="H61" s="262">
        <v>50</v>
      </c>
      <c r="I61" s="262">
        <f t="shared" ref="I61" si="9">D61*H61</f>
        <v>3000</v>
      </c>
      <c r="J61" s="262">
        <f t="shared" ref="J61" si="10">G61+I61</f>
        <v>18600</v>
      </c>
      <c r="K61" s="214"/>
    </row>
    <row r="62" spans="1:11" ht="45" customHeight="1" x14ac:dyDescent="0.55000000000000004">
      <c r="A62" s="259">
        <f>'ถอดปริมาณ 01'!A26</f>
        <v>2.2000000000000002</v>
      </c>
      <c r="B62" s="260"/>
      <c r="C62" s="261" t="str">
        <f>'ถอดปริมาณ 01'!B26</f>
        <v>งานฝ้าเพดานฉาบเรียบ หนา 9 มม.คร่าวเหล็กชุบสังกะสี</v>
      </c>
      <c r="D62" s="185">
        <f>'ถอดปริมาณ 01'!G27</f>
        <v>250</v>
      </c>
      <c r="E62" s="186" t="str">
        <f>'ถอดปริมาณ 01'!H27</f>
        <v>ตร.ม.</v>
      </c>
      <c r="F62" s="214">
        <v>298</v>
      </c>
      <c r="G62" s="262">
        <f t="shared" si="5"/>
        <v>74500</v>
      </c>
      <c r="H62" s="262">
        <v>75</v>
      </c>
      <c r="I62" s="262">
        <f t="shared" si="6"/>
        <v>18750</v>
      </c>
      <c r="J62" s="262">
        <f t="shared" si="7"/>
        <v>93250</v>
      </c>
      <c r="K62" s="214"/>
    </row>
    <row r="63" spans="1:11" ht="45" customHeight="1" x14ac:dyDescent="0.55000000000000004">
      <c r="A63" s="259">
        <v>2.2999999999999998</v>
      </c>
      <c r="B63" s="260"/>
      <c r="C63" s="261" t="str">
        <f>'ถอดปริมาณ 01'!B28</f>
        <v>งานฝ้าเพดานฉาบเรียบ หนา 9 มม.คร่าวเหล็กชุบสังกะสี ทนชื้น</v>
      </c>
      <c r="D63" s="185">
        <f>'ถอดปริมาณ 01'!C28</f>
        <v>123</v>
      </c>
      <c r="E63" s="186" t="str">
        <f>'ถอดปริมาณ 01'!D28</f>
        <v>ตร.ม.</v>
      </c>
      <c r="F63" s="214">
        <v>343</v>
      </c>
      <c r="G63" s="262">
        <f t="shared" ref="G63" si="11">D63*F63</f>
        <v>42189</v>
      </c>
      <c r="H63" s="262">
        <v>75</v>
      </c>
      <c r="I63" s="262">
        <f t="shared" ref="I63" si="12">D63*H63</f>
        <v>9225</v>
      </c>
      <c r="J63" s="262">
        <f t="shared" ref="J63" si="13">G63+I63</f>
        <v>51414</v>
      </c>
      <c r="K63" s="214"/>
    </row>
    <row r="64" spans="1:11" ht="45" customHeight="1" x14ac:dyDescent="0.55000000000000004">
      <c r="A64" s="259"/>
      <c r="B64" s="260"/>
      <c r="C64" s="261"/>
      <c r="D64" s="185"/>
      <c r="E64" s="186"/>
      <c r="F64" s="214"/>
      <c r="G64" s="262"/>
      <c r="H64" s="262"/>
      <c r="I64" s="262"/>
      <c r="J64" s="262"/>
      <c r="K64" s="214"/>
    </row>
    <row r="65" spans="1:11" ht="27" customHeight="1" x14ac:dyDescent="0.55000000000000004">
      <c r="A65" s="274">
        <f>'ถอดปริมาณ 01'!A30</f>
        <v>2.2999999999999998</v>
      </c>
      <c r="B65" s="275"/>
      <c r="C65" s="276" t="str">
        <f>'ถอดปริมาณ 01'!B30</f>
        <v>งานทาสี</v>
      </c>
      <c r="D65" s="266"/>
      <c r="E65" s="263"/>
      <c r="F65" s="262"/>
      <c r="G65" s="262"/>
      <c r="H65" s="262"/>
      <c r="I65" s="262"/>
      <c r="J65" s="262"/>
      <c r="K65" s="262"/>
    </row>
    <row r="66" spans="1:11" ht="27" customHeight="1" x14ac:dyDescent="0.55000000000000004">
      <c r="A66" s="263"/>
      <c r="B66" s="264" t="str">
        <f>'ถอดปริมาณ 01'!A31</f>
        <v>2.3.1</v>
      </c>
      <c r="C66" s="265" t="str">
        <f>'ถอดปริมาณ 01'!B31</f>
        <v>งานทาสีภายใน</v>
      </c>
      <c r="D66" s="266">
        <f>'ถอดปริมาณ 01'!G36</f>
        <v>571.67199999999991</v>
      </c>
      <c r="E66" s="263" t="str">
        <f>'ถอดปริมาณ 01'!H36</f>
        <v>ตร.ม.</v>
      </c>
      <c r="F66" s="262">
        <v>36</v>
      </c>
      <c r="G66" s="262">
        <f t="shared" si="5"/>
        <v>20580.191999999995</v>
      </c>
      <c r="H66" s="262">
        <v>30</v>
      </c>
      <c r="I66" s="262">
        <f t="shared" si="6"/>
        <v>17150.159999999996</v>
      </c>
      <c r="J66" s="262">
        <f t="shared" si="7"/>
        <v>37730.351999999992</v>
      </c>
      <c r="K66" s="328" t="s">
        <v>247</v>
      </c>
    </row>
    <row r="67" spans="1:11" ht="27" customHeight="1" x14ac:dyDescent="0.55000000000000004">
      <c r="A67" s="263"/>
      <c r="B67" s="264" t="str">
        <f>'ถอดปริมาณ 01'!A37</f>
        <v>2.3.2</v>
      </c>
      <c r="C67" s="265" t="str">
        <f>'ถอดปริมาณ 01'!B37</f>
        <v>งานทาสีภายนอก</v>
      </c>
      <c r="D67" s="266">
        <f>'ถอดปริมาณ 01'!G42</f>
        <v>244.792</v>
      </c>
      <c r="E67" s="263" t="str">
        <f>'ถอดปริมาณ 01'!H42</f>
        <v>ตร.ม.</v>
      </c>
      <c r="F67" s="262">
        <v>47</v>
      </c>
      <c r="G67" s="262">
        <f t="shared" si="5"/>
        <v>11505.224</v>
      </c>
      <c r="H67" s="262">
        <v>34</v>
      </c>
      <c r="I67" s="262">
        <f t="shared" si="6"/>
        <v>8322.9279999999999</v>
      </c>
      <c r="J67" s="262">
        <f t="shared" si="7"/>
        <v>19828.152000000002</v>
      </c>
      <c r="K67" s="328" t="s">
        <v>247</v>
      </c>
    </row>
    <row r="68" spans="1:11" ht="27" customHeight="1" x14ac:dyDescent="0.55000000000000004">
      <c r="A68" s="263"/>
      <c r="B68" s="264" t="str">
        <f>'ถอดปริมาณ 01'!A43</f>
        <v>2.3.3</v>
      </c>
      <c r="C68" s="265" t="str">
        <f>'ถอดปริมาณ 01'!B43</f>
        <v>งานทาสีฝ้าเพดาน</v>
      </c>
      <c r="D68" s="266">
        <f>'ถอดปริมาณ 01'!G44</f>
        <v>250</v>
      </c>
      <c r="E68" s="263" t="str">
        <f>'ถอดปริมาณ 01'!H44</f>
        <v>ตร.ม.</v>
      </c>
      <c r="F68" s="262">
        <v>36</v>
      </c>
      <c r="G68" s="262">
        <f t="shared" si="5"/>
        <v>9000</v>
      </c>
      <c r="H68" s="262">
        <v>30</v>
      </c>
      <c r="I68" s="262">
        <f t="shared" si="6"/>
        <v>7500</v>
      </c>
      <c r="J68" s="262">
        <f t="shared" si="7"/>
        <v>16500</v>
      </c>
      <c r="K68" s="262"/>
    </row>
    <row r="69" spans="1:11" ht="27" customHeight="1" x14ac:dyDescent="0.55000000000000004">
      <c r="A69" s="263">
        <f>'ถอดปริมาณ 01'!A45</f>
        <v>2.4</v>
      </c>
      <c r="B69" s="264"/>
      <c r="C69" s="265" t="str">
        <f>'ถอดปริมาณ 01'!B45</f>
        <v>งานติดตั้งประตูอลูมิเนียม</v>
      </c>
      <c r="D69" s="266">
        <f>'ถอดปริมาณ 01'!G46</f>
        <v>1</v>
      </c>
      <c r="E69" s="263" t="str">
        <f>'ถอดปริมาณ 01'!H46</f>
        <v>ชุด</v>
      </c>
      <c r="F69" s="262">
        <v>10000</v>
      </c>
      <c r="G69" s="262">
        <f t="shared" si="5"/>
        <v>10000</v>
      </c>
      <c r="H69" s="262">
        <v>0</v>
      </c>
      <c r="I69" s="262">
        <f t="shared" si="6"/>
        <v>0</v>
      </c>
      <c r="J69" s="262">
        <f t="shared" si="7"/>
        <v>10000</v>
      </c>
      <c r="K69" s="262"/>
    </row>
    <row r="70" spans="1:11" ht="27" customHeight="1" x14ac:dyDescent="0.55000000000000004">
      <c r="A70" s="320"/>
      <c r="B70" s="321"/>
      <c r="C70" s="322" t="s">
        <v>243</v>
      </c>
      <c r="D70" s="323"/>
      <c r="E70" s="324"/>
      <c r="F70" s="325"/>
      <c r="G70" s="325"/>
      <c r="H70" s="325"/>
      <c r="I70" s="325"/>
      <c r="J70" s="325">
        <f>SUM(J60:J69)</f>
        <v>377088.82400000002</v>
      </c>
      <c r="K70" s="326"/>
    </row>
    <row r="71" spans="1:11" ht="27" customHeight="1" x14ac:dyDescent="0.55000000000000004">
      <c r="A71" s="207"/>
      <c r="B71" s="255"/>
      <c r="C71" s="256"/>
      <c r="D71" s="206"/>
      <c r="E71" s="207"/>
      <c r="F71" s="215"/>
      <c r="G71" s="215"/>
      <c r="H71" s="215"/>
      <c r="I71" s="215"/>
      <c r="J71" s="215"/>
      <c r="K71" s="215"/>
    </row>
    <row r="72" spans="1:11" ht="27" customHeight="1" x14ac:dyDescent="0.55000000000000004">
      <c r="A72" s="293" t="s">
        <v>77</v>
      </c>
      <c r="B72" s="338" t="s">
        <v>78</v>
      </c>
      <c r="C72" s="339"/>
      <c r="D72" s="342" t="s">
        <v>79</v>
      </c>
      <c r="E72" s="342"/>
      <c r="F72" s="343" t="s">
        <v>80</v>
      </c>
      <c r="G72" s="343"/>
      <c r="H72" s="343" t="s">
        <v>81</v>
      </c>
      <c r="I72" s="343"/>
      <c r="J72" s="286" t="s">
        <v>82</v>
      </c>
      <c r="K72" s="344" t="s">
        <v>83</v>
      </c>
    </row>
    <row r="73" spans="1:11" ht="27" customHeight="1" x14ac:dyDescent="0.55000000000000004">
      <c r="A73" s="294" t="s">
        <v>0</v>
      </c>
      <c r="B73" s="340"/>
      <c r="C73" s="341"/>
      <c r="D73" s="218" t="s">
        <v>4</v>
      </c>
      <c r="E73" s="218" t="s">
        <v>3</v>
      </c>
      <c r="F73" s="286" t="s">
        <v>84</v>
      </c>
      <c r="G73" s="286" t="s">
        <v>19</v>
      </c>
      <c r="H73" s="286" t="s">
        <v>84</v>
      </c>
      <c r="I73" s="286" t="s">
        <v>19</v>
      </c>
      <c r="J73" s="286" t="s">
        <v>85</v>
      </c>
      <c r="K73" s="345"/>
    </row>
    <row r="74" spans="1:11" ht="27" customHeight="1" x14ac:dyDescent="0.55000000000000004">
      <c r="A74" s="280">
        <f>'ถอดปริมาณ 01'!A47</f>
        <v>3</v>
      </c>
      <c r="B74" s="311"/>
      <c r="C74" s="312" t="str">
        <f>'ถอดปริมาณ 01'!B47</f>
        <v>งานไฟฟ้า</v>
      </c>
      <c r="D74" s="281"/>
      <c r="E74" s="282"/>
      <c r="F74" s="283"/>
      <c r="G74" s="262"/>
      <c r="H74" s="262"/>
      <c r="I74" s="262"/>
      <c r="J74" s="262"/>
      <c r="K74" s="283"/>
    </row>
    <row r="75" spans="1:11" ht="27" customHeight="1" x14ac:dyDescent="0.55000000000000004">
      <c r="A75" s="274">
        <f>'ถอดปริมาณ 01'!A48</f>
        <v>3.1</v>
      </c>
      <c r="B75" s="264"/>
      <c r="C75" s="276" t="str">
        <f>'ถอดปริมาณ 01'!B48</f>
        <v>งานปรับปรุง เมนไฟฟ้า</v>
      </c>
      <c r="D75" s="266"/>
      <c r="E75" s="263"/>
      <c r="F75" s="262"/>
      <c r="G75" s="262"/>
      <c r="H75" s="262"/>
      <c r="I75" s="262"/>
      <c r="J75" s="262"/>
      <c r="K75" s="262"/>
    </row>
    <row r="76" spans="1:11" ht="27" customHeight="1" x14ac:dyDescent="0.55000000000000004">
      <c r="A76" s="263"/>
      <c r="B76" s="264" t="s">
        <v>234</v>
      </c>
      <c r="C76" s="265" t="str">
        <f>'ถอดปริมาณ 01'!B49</f>
        <v>THW 1x35</v>
      </c>
      <c r="D76" s="266">
        <f>'ถอดปริมาณ 01'!G50</f>
        <v>200</v>
      </c>
      <c r="E76" s="263" t="str">
        <f>'ถอดปริมาณ 01'!H50</f>
        <v>เมตร</v>
      </c>
      <c r="F76" s="262">
        <v>129.03</v>
      </c>
      <c r="G76" s="262">
        <f t="shared" ref="G76:G90" si="14">D76*F76</f>
        <v>25806</v>
      </c>
      <c r="H76" s="262">
        <v>30</v>
      </c>
      <c r="I76" s="262">
        <f t="shared" ref="I76:I90" si="15">D76*H76</f>
        <v>6000</v>
      </c>
      <c r="J76" s="262">
        <f t="shared" ref="J76:J90" si="16">G76+I76</f>
        <v>31806</v>
      </c>
      <c r="K76" s="262"/>
    </row>
    <row r="77" spans="1:11" s="279" customFormat="1" ht="27" customHeight="1" x14ac:dyDescent="0.55000000000000004">
      <c r="A77" s="263"/>
      <c r="B77" s="264" t="str">
        <f>'ถอดปริมาณ 01'!A51</f>
        <v>3.1.2</v>
      </c>
      <c r="C77" s="265" t="str">
        <f>'ถอดปริมาณ 01'!B51</f>
        <v>ลูกถ้วย 4 ช่อง</v>
      </c>
      <c r="D77" s="266">
        <f>'ถอดปริมาณ 01'!G52</f>
        <v>4</v>
      </c>
      <c r="E77" s="266" t="str">
        <f>'ถอดปริมาณ 01'!H52</f>
        <v>ชุด</v>
      </c>
      <c r="F77" s="262">
        <f>153+35*4</f>
        <v>293</v>
      </c>
      <c r="G77" s="262">
        <f t="shared" si="14"/>
        <v>1172</v>
      </c>
      <c r="H77" s="262">
        <v>0</v>
      </c>
      <c r="I77" s="262">
        <f t="shared" si="15"/>
        <v>0</v>
      </c>
      <c r="J77" s="262">
        <f t="shared" si="16"/>
        <v>1172</v>
      </c>
      <c r="K77" s="262"/>
    </row>
    <row r="78" spans="1:11" s="279" customFormat="1" ht="27" customHeight="1" x14ac:dyDescent="0.55000000000000004">
      <c r="A78" s="263"/>
      <c r="B78" s="264" t="str">
        <f>'ถอดปริมาณ 01'!A53</f>
        <v>3.1.3</v>
      </c>
      <c r="C78" s="265" t="str">
        <f>'ถอดปริมาณ 01'!B53</f>
        <v>พรีฟอร์ม</v>
      </c>
      <c r="D78" s="266">
        <f>'ถอดปริมาณ 01'!G54</f>
        <v>8</v>
      </c>
      <c r="E78" s="263" t="str">
        <f>'ถอดปริมาณ 01'!H54</f>
        <v>ตัว</v>
      </c>
      <c r="F78" s="262">
        <v>40</v>
      </c>
      <c r="G78" s="262">
        <f t="shared" si="14"/>
        <v>320</v>
      </c>
      <c r="H78" s="262">
        <v>0</v>
      </c>
      <c r="I78" s="262">
        <f t="shared" si="15"/>
        <v>0</v>
      </c>
      <c r="J78" s="262">
        <f t="shared" si="16"/>
        <v>320</v>
      </c>
      <c r="K78" s="262"/>
    </row>
    <row r="79" spans="1:11" s="279" customFormat="1" ht="27" customHeight="1" x14ac:dyDescent="0.55000000000000004">
      <c r="A79" s="263"/>
      <c r="B79" s="264" t="str">
        <f>'ถอดปริมาณ 01'!A55</f>
        <v>3.1.4</v>
      </c>
      <c r="C79" s="265" t="str">
        <f>'ถอดปริมาณ 01'!B55</f>
        <v>ลวดกลม</v>
      </c>
      <c r="D79" s="266">
        <f>'ถอดปริมาณ 01'!G56</f>
        <v>16</v>
      </c>
      <c r="E79" s="263" t="str">
        <f>'ถอดปริมาณ 01'!H56</f>
        <v>เมตร</v>
      </c>
      <c r="F79" s="262">
        <v>32</v>
      </c>
      <c r="G79" s="262">
        <f t="shared" si="14"/>
        <v>512</v>
      </c>
      <c r="H79" s="262">
        <v>0</v>
      </c>
      <c r="I79" s="262">
        <f t="shared" si="15"/>
        <v>0</v>
      </c>
      <c r="J79" s="262">
        <f t="shared" si="16"/>
        <v>512</v>
      </c>
      <c r="K79" s="262"/>
    </row>
    <row r="80" spans="1:11" s="279" customFormat="1" ht="27" customHeight="1" x14ac:dyDescent="0.55000000000000004">
      <c r="A80" s="263"/>
      <c r="B80" s="264" t="str">
        <f>'ถอดปริมาณ 01'!A57</f>
        <v>3.1.5</v>
      </c>
      <c r="C80" s="265" t="str">
        <f>'ถอดปริมาณ 01'!B57</f>
        <v>ท่อเหลือง PVC 2"</v>
      </c>
      <c r="D80" s="266">
        <f>'ถอดปริมาณ 01'!G60</f>
        <v>3</v>
      </c>
      <c r="E80" s="263" t="str">
        <f>'ถอดปริมาณ 01'!H60</f>
        <v>ท่อน</v>
      </c>
      <c r="F80" s="262">
        <v>421.31</v>
      </c>
      <c r="G80" s="262">
        <f t="shared" si="14"/>
        <v>1263.93</v>
      </c>
      <c r="H80" s="262">
        <v>0</v>
      </c>
      <c r="I80" s="262">
        <f t="shared" si="15"/>
        <v>0</v>
      </c>
      <c r="J80" s="262">
        <f t="shared" si="16"/>
        <v>1263.93</v>
      </c>
      <c r="K80" s="262"/>
    </row>
    <row r="81" spans="1:11" s="279" customFormat="1" ht="27" customHeight="1" x14ac:dyDescent="0.55000000000000004">
      <c r="A81" s="263"/>
      <c r="B81" s="264" t="s">
        <v>239</v>
      </c>
      <c r="C81" s="265" t="s">
        <v>240</v>
      </c>
      <c r="D81" s="266"/>
      <c r="E81" s="263"/>
      <c r="F81" s="262">
        <f>F80*0.4</f>
        <v>168.524</v>
      </c>
      <c r="G81" s="262">
        <v>0</v>
      </c>
      <c r="H81" s="262">
        <v>0</v>
      </c>
      <c r="I81" s="262">
        <v>0</v>
      </c>
      <c r="J81" s="262">
        <f t="shared" si="16"/>
        <v>0</v>
      </c>
      <c r="K81" s="262"/>
    </row>
    <row r="82" spans="1:11" s="279" customFormat="1" x14ac:dyDescent="0.55000000000000004">
      <c r="A82" s="259">
        <f>'ถอดปริมาณ 01'!A63</f>
        <v>3.2</v>
      </c>
      <c r="B82" s="260"/>
      <c r="C82" s="329" t="str">
        <f>'ถอดปริมาณ 01'!B63</f>
        <v>งานไฟฟ้าแสงสว่าง</v>
      </c>
      <c r="D82" s="185"/>
      <c r="E82" s="186"/>
      <c r="F82" s="214"/>
      <c r="G82" s="262"/>
      <c r="H82" s="262"/>
      <c r="I82" s="262"/>
      <c r="J82" s="262"/>
      <c r="K82" s="214"/>
    </row>
    <row r="83" spans="1:11" s="279" customFormat="1" x14ac:dyDescent="0.55000000000000004">
      <c r="A83" s="259"/>
      <c r="B83" s="260" t="str">
        <f>'ถอดปริมาณ 01'!A64</f>
        <v>3.2.1</v>
      </c>
      <c r="C83" s="261" t="str">
        <f>'ถอดปริมาณ 01'!B64</f>
        <v xml:space="preserve">THW 1x1.5 </v>
      </c>
      <c r="D83" s="185">
        <f>'ถอดปริมาณ 01'!G81</f>
        <v>688.66000000000008</v>
      </c>
      <c r="E83" s="186" t="str">
        <f>'ถอดปริมาณ 01'!H81</f>
        <v>เมตร</v>
      </c>
      <c r="F83" s="214">
        <v>6.1086999999999998</v>
      </c>
      <c r="G83" s="262">
        <f t="shared" si="14"/>
        <v>4206.8173420000003</v>
      </c>
      <c r="H83" s="262">
        <v>5</v>
      </c>
      <c r="I83" s="262">
        <f t="shared" si="15"/>
        <v>3443.3</v>
      </c>
      <c r="J83" s="262">
        <f t="shared" si="16"/>
        <v>7650.1173420000005</v>
      </c>
      <c r="K83" s="214"/>
    </row>
    <row r="84" spans="1:11" s="279" customFormat="1" x14ac:dyDescent="0.55000000000000004">
      <c r="A84" s="259"/>
      <c r="B84" s="260" t="str">
        <f>'ถอดปริมาณ 01'!A82</f>
        <v>3.2.2</v>
      </c>
      <c r="C84" s="261" t="str">
        <f>'ถอดปริมาณ 01'!B82</f>
        <v>ท่อเหลือง PVC 1/2"</v>
      </c>
      <c r="D84" s="185">
        <f>'ถอดปริมาณ 01'!G83</f>
        <v>87</v>
      </c>
      <c r="E84" s="186" t="str">
        <f>'ถอดปริมาณ 01'!H83</f>
        <v>ท่อน</v>
      </c>
      <c r="F84" s="214">
        <v>67</v>
      </c>
      <c r="G84" s="262">
        <f t="shared" si="14"/>
        <v>5829</v>
      </c>
      <c r="H84" s="262">
        <v>0</v>
      </c>
      <c r="I84" s="262">
        <f t="shared" si="15"/>
        <v>0</v>
      </c>
      <c r="J84" s="262">
        <f t="shared" si="16"/>
        <v>5829</v>
      </c>
      <c r="K84" s="214"/>
    </row>
    <row r="85" spans="1:11" s="279" customFormat="1" x14ac:dyDescent="0.55000000000000004">
      <c r="A85" s="259"/>
      <c r="B85" s="260"/>
      <c r="C85" s="265" t="s">
        <v>240</v>
      </c>
      <c r="D85" s="185"/>
      <c r="E85" s="186"/>
      <c r="F85" s="214"/>
      <c r="G85" s="262">
        <f>G84*0.4</f>
        <v>2331.6</v>
      </c>
      <c r="H85" s="262">
        <v>0</v>
      </c>
      <c r="I85" s="262">
        <f>G85*0.3</f>
        <v>699.4799999999999</v>
      </c>
      <c r="J85" s="262">
        <f t="shared" si="16"/>
        <v>3031.08</v>
      </c>
      <c r="K85" s="214"/>
    </row>
    <row r="86" spans="1:11" s="279" customFormat="1" x14ac:dyDescent="0.55000000000000004">
      <c r="A86" s="263"/>
      <c r="B86" s="264" t="str">
        <f>'ถอดปริมาณ 01'!A84</f>
        <v>3.2.3</v>
      </c>
      <c r="C86" s="265" t="str">
        <f>'ถอดปริมาณ 01'!B84</f>
        <v>Swith</v>
      </c>
      <c r="D86" s="266">
        <f>'ถอดปริมาณ 01'!G85</f>
        <v>27</v>
      </c>
      <c r="E86" s="263" t="str">
        <f>'ถอดปริมาณ 01'!H85</f>
        <v>จุด</v>
      </c>
      <c r="F86" s="262">
        <v>95</v>
      </c>
      <c r="G86" s="262">
        <f t="shared" si="14"/>
        <v>2565</v>
      </c>
      <c r="H86" s="262">
        <v>80</v>
      </c>
      <c r="I86" s="262">
        <f t="shared" si="15"/>
        <v>2160</v>
      </c>
      <c r="J86" s="262">
        <f t="shared" si="16"/>
        <v>4725</v>
      </c>
      <c r="K86" s="262"/>
    </row>
    <row r="87" spans="1:11" s="279" customFormat="1" x14ac:dyDescent="0.55000000000000004">
      <c r="A87" s="263"/>
      <c r="B87" s="264" t="str">
        <f>'ถอดปริมาณ 01'!A86</f>
        <v>3.2.4</v>
      </c>
      <c r="C87" s="265" t="str">
        <f>'ถอดปริมาณ 01'!B86</f>
        <v>PANEL LED T8 2x9W DAYLIGHT</v>
      </c>
      <c r="D87" s="266">
        <f>'ถอดปริมาณ 01'!G87</f>
        <v>51</v>
      </c>
      <c r="E87" s="263" t="str">
        <f>'ถอดปริมาณ 01'!H87</f>
        <v>ชุด</v>
      </c>
      <c r="F87" s="262">
        <v>188</v>
      </c>
      <c r="G87" s="262">
        <f t="shared" si="14"/>
        <v>9588</v>
      </c>
      <c r="H87" s="262">
        <v>115</v>
      </c>
      <c r="I87" s="262">
        <f t="shared" si="15"/>
        <v>5865</v>
      </c>
      <c r="J87" s="262">
        <f t="shared" si="16"/>
        <v>15453</v>
      </c>
      <c r="K87" s="262"/>
    </row>
    <row r="88" spans="1:11" s="279" customFormat="1" x14ac:dyDescent="0.55000000000000004">
      <c r="A88" s="263"/>
      <c r="B88" s="264" t="str">
        <f>'ถอดปริมาณ 01'!A88</f>
        <v>3.2.5</v>
      </c>
      <c r="C88" s="265" t="str">
        <f>'ถอดปริมาณ 01'!B88</f>
        <v>DOWN LIGHT LED 10W DAYLIGHT</v>
      </c>
      <c r="D88" s="266">
        <f>'ถอดปริมาณ 01'!G88</f>
        <v>30</v>
      </c>
      <c r="E88" s="263" t="str">
        <f>'ถอดปริมาณ 01'!H88</f>
        <v>ชุด</v>
      </c>
      <c r="F88" s="262">
        <v>150</v>
      </c>
      <c r="G88" s="262">
        <f t="shared" si="14"/>
        <v>4500</v>
      </c>
      <c r="H88" s="262">
        <v>115</v>
      </c>
      <c r="I88" s="262">
        <f t="shared" si="15"/>
        <v>3450</v>
      </c>
      <c r="J88" s="262">
        <f t="shared" si="16"/>
        <v>7950</v>
      </c>
      <c r="K88" s="262"/>
    </row>
    <row r="89" spans="1:11" s="279" customFormat="1" x14ac:dyDescent="0.55000000000000004">
      <c r="A89" s="263">
        <f>'ถอดปริมาณ 01'!A90</f>
        <v>3.3</v>
      </c>
      <c r="B89" s="264"/>
      <c r="C89" s="265" t="str">
        <f>'ถอดปริมาณ 01'!B90</f>
        <v>งานเต้ารับไฟฟ้า</v>
      </c>
      <c r="D89" s="266"/>
      <c r="E89" s="263"/>
      <c r="F89" s="262"/>
      <c r="G89" s="262"/>
      <c r="H89" s="262"/>
      <c r="I89" s="262"/>
      <c r="J89" s="262"/>
      <c r="K89" s="262"/>
    </row>
    <row r="90" spans="1:11" s="279" customFormat="1" x14ac:dyDescent="0.55000000000000004">
      <c r="A90" s="263"/>
      <c r="B90" s="269" t="str">
        <f>'ถอดปริมาณ 01'!A91</f>
        <v>3.3.1</v>
      </c>
      <c r="C90" s="270" t="str">
        <f>'ถอดปริมาณ 01'!B91</f>
        <v xml:space="preserve">THW 1x2.5 </v>
      </c>
      <c r="D90" s="266">
        <f>'ถอดปริมาณ 01'!G95</f>
        <v>369</v>
      </c>
      <c r="E90" s="263" t="str">
        <f>'ถอดปริมาณ 01'!H95</f>
        <v>เมตร</v>
      </c>
      <c r="F90" s="262">
        <v>9</v>
      </c>
      <c r="G90" s="262">
        <f t="shared" si="14"/>
        <v>3321</v>
      </c>
      <c r="H90" s="262">
        <v>7</v>
      </c>
      <c r="I90" s="262">
        <f t="shared" si="15"/>
        <v>2583</v>
      </c>
      <c r="J90" s="262">
        <f t="shared" si="16"/>
        <v>5904</v>
      </c>
      <c r="K90" s="262"/>
    </row>
    <row r="91" spans="1:11" s="279" customFormat="1" x14ac:dyDescent="0.55000000000000004">
      <c r="A91" s="293" t="s">
        <v>77</v>
      </c>
      <c r="B91" s="338" t="s">
        <v>78</v>
      </c>
      <c r="C91" s="339"/>
      <c r="D91" s="342" t="s">
        <v>79</v>
      </c>
      <c r="E91" s="342"/>
      <c r="F91" s="343" t="s">
        <v>80</v>
      </c>
      <c r="G91" s="343"/>
      <c r="H91" s="343" t="s">
        <v>81</v>
      </c>
      <c r="I91" s="343"/>
      <c r="J91" s="286" t="s">
        <v>82</v>
      </c>
      <c r="K91" s="344" t="s">
        <v>83</v>
      </c>
    </row>
    <row r="92" spans="1:11" s="279" customFormat="1" x14ac:dyDescent="0.55000000000000004">
      <c r="A92" s="294" t="s">
        <v>0</v>
      </c>
      <c r="B92" s="340"/>
      <c r="C92" s="341"/>
      <c r="D92" s="218" t="s">
        <v>4</v>
      </c>
      <c r="E92" s="218" t="s">
        <v>3</v>
      </c>
      <c r="F92" s="286" t="s">
        <v>84</v>
      </c>
      <c r="G92" s="286" t="s">
        <v>19</v>
      </c>
      <c r="H92" s="286" t="s">
        <v>84</v>
      </c>
      <c r="I92" s="286" t="s">
        <v>19</v>
      </c>
      <c r="J92" s="286" t="s">
        <v>85</v>
      </c>
      <c r="K92" s="345"/>
    </row>
    <row r="93" spans="1:11" s="279" customFormat="1" x14ac:dyDescent="0.55000000000000004">
      <c r="A93" s="266"/>
      <c r="B93" s="264" t="str">
        <f>'ถอดปริมาณ 01'!A96</f>
        <v>3.3.2</v>
      </c>
      <c r="C93" s="265" t="str">
        <f>'ถอดปริมาณ 01'!B96</f>
        <v>ท่อเหลือง PVC 1/2"</v>
      </c>
      <c r="D93" s="266">
        <f>'ถอดปริมาณ 01'!G97</f>
        <v>31</v>
      </c>
      <c r="E93" s="266" t="str">
        <f>'ถอดปริมาณ 01'!H95</f>
        <v>เมตร</v>
      </c>
      <c r="F93" s="262">
        <f>F84</f>
        <v>67</v>
      </c>
      <c r="G93" s="262">
        <f t="shared" ref="G93" si="17">D93*F93</f>
        <v>2077</v>
      </c>
      <c r="H93" s="262">
        <v>0</v>
      </c>
      <c r="I93" s="262">
        <f t="shared" ref="I93" si="18">D93*H93</f>
        <v>0</v>
      </c>
      <c r="J93" s="262">
        <f t="shared" ref="J93:J94" si="19">G93+I93</f>
        <v>2077</v>
      </c>
      <c r="K93" s="262"/>
    </row>
    <row r="94" spans="1:11" s="279" customFormat="1" x14ac:dyDescent="0.55000000000000004">
      <c r="A94" s="274"/>
      <c r="B94" s="275"/>
      <c r="C94" s="265" t="s">
        <v>240</v>
      </c>
      <c r="D94" s="267"/>
      <c r="E94" s="263"/>
      <c r="F94" s="262"/>
      <c r="G94" s="262">
        <f>G93*0.4</f>
        <v>830.80000000000007</v>
      </c>
      <c r="H94" s="262">
        <v>0</v>
      </c>
      <c r="I94" s="262">
        <f>G94*0.3</f>
        <v>249.24</v>
      </c>
      <c r="J94" s="262">
        <f t="shared" si="19"/>
        <v>1080.04</v>
      </c>
      <c r="K94" s="262"/>
    </row>
    <row r="95" spans="1:11" s="279" customFormat="1" x14ac:dyDescent="0.55000000000000004">
      <c r="A95" s="263"/>
      <c r="B95" s="264" t="str">
        <f>'ถอดปริมาณ 01'!A98</f>
        <v>3.3.3</v>
      </c>
      <c r="C95" s="265" t="str">
        <f>'ถอดปริมาณ 01'!B98</f>
        <v>เต้ารับ</v>
      </c>
      <c r="D95" s="266">
        <f>'ถอดปริมาณ 01'!G99</f>
        <v>26</v>
      </c>
      <c r="E95" s="263" t="str">
        <f>'ถอดปริมาณ 01'!H99</f>
        <v>จุด</v>
      </c>
      <c r="F95" s="262">
        <v>170</v>
      </c>
      <c r="G95" s="262">
        <f t="shared" ref="G95:G100" si="20">D95*F95</f>
        <v>4420</v>
      </c>
      <c r="H95" s="262">
        <v>90</v>
      </c>
      <c r="I95" s="262">
        <f t="shared" ref="I95:I99" si="21">D95*H95</f>
        <v>2340</v>
      </c>
      <c r="J95" s="262">
        <f t="shared" ref="J95:J99" si="22">G95+I95</f>
        <v>6760</v>
      </c>
      <c r="K95" s="262"/>
    </row>
    <row r="96" spans="1:11" s="279" customFormat="1" ht="48" x14ac:dyDescent="0.55000000000000004">
      <c r="A96" s="263">
        <f>'ถอดปริมาณ 01'!A100</f>
        <v>3.4</v>
      </c>
      <c r="B96" s="264"/>
      <c r="C96" s="265" t="str">
        <f>'ถอดปริมาณ 01'!B100</f>
        <v>งานปรับปรุง สายไฟฟ้า เครื่องปรับอากาศ</v>
      </c>
      <c r="D96" s="266"/>
      <c r="E96" s="263"/>
      <c r="F96" s="262"/>
      <c r="G96" s="262"/>
      <c r="H96" s="262"/>
      <c r="I96" s="262"/>
      <c r="J96" s="262"/>
      <c r="K96" s="262"/>
    </row>
    <row r="97" spans="1:11" s="279" customFormat="1" x14ac:dyDescent="0.55000000000000004">
      <c r="A97" s="263"/>
      <c r="B97" s="264" t="str">
        <f>'ถอดปริมาณ 01'!A101</f>
        <v>3.4.1</v>
      </c>
      <c r="C97" s="265" t="str">
        <f>'ถอดปริมาณ 01'!B101</f>
        <v>THW 1x4 สายไฟฟ้า</v>
      </c>
      <c r="D97" s="266">
        <f>'ถอดปริมาณ 01'!G116</f>
        <v>258.2</v>
      </c>
      <c r="E97" s="266" t="str">
        <f>'ถอดปริมาณ 01'!H116</f>
        <v>เมตร</v>
      </c>
      <c r="F97" s="262">
        <v>13.587999999999999</v>
      </c>
      <c r="G97" s="262">
        <f t="shared" si="20"/>
        <v>3508.4215999999997</v>
      </c>
      <c r="H97" s="262">
        <v>10</v>
      </c>
      <c r="I97" s="262">
        <f t="shared" si="21"/>
        <v>2582</v>
      </c>
      <c r="J97" s="262">
        <f t="shared" si="22"/>
        <v>6090.4215999999997</v>
      </c>
      <c r="K97" s="262"/>
    </row>
    <row r="98" spans="1:11" s="279" customFormat="1" x14ac:dyDescent="0.55000000000000004">
      <c r="A98" s="263"/>
      <c r="B98" s="264" t="str">
        <f>'ถอดปริมาณ 01'!A117</f>
        <v>3.4.2</v>
      </c>
      <c r="C98" s="265" t="str">
        <f>'ถอดปริมาณ 01'!B117</f>
        <v>THW 1x2.5 Ground</v>
      </c>
      <c r="D98" s="266">
        <f>'ถอดปริมาณ 01'!G132</f>
        <v>129.1</v>
      </c>
      <c r="E98" s="263" t="str">
        <f>'ถอดปริมาณ 01'!H132</f>
        <v>เมตร</v>
      </c>
      <c r="F98" s="262">
        <f>F90</f>
        <v>9</v>
      </c>
      <c r="G98" s="262">
        <f t="shared" si="20"/>
        <v>1161.8999999999999</v>
      </c>
      <c r="H98" s="262">
        <v>7</v>
      </c>
      <c r="I98" s="262">
        <f t="shared" si="21"/>
        <v>903.69999999999993</v>
      </c>
      <c r="J98" s="262">
        <f t="shared" si="22"/>
        <v>2065.6</v>
      </c>
      <c r="K98" s="262"/>
    </row>
    <row r="99" spans="1:11" s="279" customFormat="1" x14ac:dyDescent="0.55000000000000004">
      <c r="A99" s="263"/>
      <c r="B99" s="264" t="str">
        <f>'ถอดปริมาณ 01'!A133</f>
        <v>3.4.3</v>
      </c>
      <c r="C99" s="265" t="str">
        <f>'ถอดปริมาณ 01'!B133</f>
        <v>เบรกเกอร์</v>
      </c>
      <c r="D99" s="266">
        <f>'ถอดปริมาณ 01'!G134</f>
        <v>7</v>
      </c>
      <c r="E99" s="263" t="str">
        <f>'ถอดปริมาณ 01'!H134</f>
        <v>ชุด</v>
      </c>
      <c r="F99" s="262">
        <v>127</v>
      </c>
      <c r="G99" s="262">
        <f t="shared" si="20"/>
        <v>889</v>
      </c>
      <c r="H99" s="262">
        <v>0</v>
      </c>
      <c r="I99" s="262">
        <f t="shared" si="21"/>
        <v>0</v>
      </c>
      <c r="J99" s="262">
        <f t="shared" si="22"/>
        <v>889</v>
      </c>
      <c r="K99" s="262"/>
    </row>
    <row r="100" spans="1:11" s="279" customFormat="1" x14ac:dyDescent="0.55000000000000004">
      <c r="A100" s="263">
        <v>3.5</v>
      </c>
      <c r="B100" s="264"/>
      <c r="C100" s="265" t="s">
        <v>250</v>
      </c>
      <c r="D100" s="266">
        <v>1</v>
      </c>
      <c r="E100" s="263" t="s">
        <v>160</v>
      </c>
      <c r="F100" s="262">
        <v>2180</v>
      </c>
      <c r="G100" s="262">
        <f t="shared" si="20"/>
        <v>2180</v>
      </c>
      <c r="H100" s="262">
        <v>900</v>
      </c>
      <c r="I100" s="262">
        <f t="shared" ref="I100" si="23">D100*H100</f>
        <v>900</v>
      </c>
      <c r="J100" s="262">
        <f t="shared" ref="J100" si="24">G100+I100</f>
        <v>3080</v>
      </c>
      <c r="K100" s="262"/>
    </row>
    <row r="101" spans="1:11" s="279" customFormat="1" x14ac:dyDescent="0.55000000000000004">
      <c r="A101" s="263"/>
      <c r="B101" s="264"/>
      <c r="C101" s="265"/>
      <c r="D101" s="266"/>
      <c r="E101" s="263"/>
      <c r="F101" s="262"/>
      <c r="G101" s="262"/>
      <c r="H101" s="262"/>
      <c r="I101" s="262"/>
      <c r="J101" s="262"/>
      <c r="K101" s="262"/>
    </row>
    <row r="102" spans="1:11" s="279" customFormat="1" x14ac:dyDescent="0.55000000000000004">
      <c r="A102" s="268"/>
      <c r="B102" s="269"/>
      <c r="C102" s="270"/>
      <c r="D102" s="277"/>
      <c r="E102" s="268"/>
      <c r="F102" s="319"/>
      <c r="G102" s="319"/>
      <c r="H102" s="319"/>
      <c r="I102" s="319"/>
      <c r="J102" s="319"/>
      <c r="K102" s="319"/>
    </row>
    <row r="103" spans="1:11" s="279" customFormat="1" x14ac:dyDescent="0.55000000000000004">
      <c r="A103" s="320"/>
      <c r="B103" s="321"/>
      <c r="C103" s="322" t="s">
        <v>244</v>
      </c>
      <c r="D103" s="323"/>
      <c r="E103" s="324"/>
      <c r="F103" s="325"/>
      <c r="G103" s="325"/>
      <c r="H103" s="325"/>
      <c r="I103" s="325"/>
      <c r="J103" s="325">
        <f>SUM(J74:J102)</f>
        <v>107658.18894199999</v>
      </c>
      <c r="K103" s="326"/>
    </row>
    <row r="104" spans="1:11" s="279" customFormat="1" x14ac:dyDescent="0.55000000000000004">
      <c r="A104" s="212"/>
      <c r="B104" s="257"/>
      <c r="C104" s="257"/>
      <c r="D104" s="212"/>
      <c r="E104" s="212"/>
      <c r="F104" s="216"/>
      <c r="G104" s="216"/>
      <c r="H104" s="216"/>
      <c r="I104" s="216"/>
      <c r="J104" s="216"/>
      <c r="K104" s="216"/>
    </row>
    <row r="105" spans="1:11" s="279" customFormat="1" x14ac:dyDescent="0.55000000000000004">
      <c r="A105" s="212"/>
      <c r="B105" s="257"/>
      <c r="C105" s="257"/>
      <c r="D105" s="212"/>
      <c r="E105" s="212"/>
      <c r="F105" s="216"/>
      <c r="G105" s="216"/>
      <c r="H105" s="216"/>
      <c r="I105" s="216"/>
      <c r="J105" s="216"/>
      <c r="K105" s="216"/>
    </row>
    <row r="106" spans="1:11" s="279" customFormat="1" x14ac:dyDescent="0.55000000000000004">
      <c r="A106" s="208"/>
      <c r="B106" s="209"/>
      <c r="C106" s="210"/>
      <c r="D106" s="211"/>
      <c r="E106" s="212"/>
      <c r="F106" s="216"/>
      <c r="G106" s="216"/>
      <c r="H106" s="216"/>
      <c r="I106" s="216"/>
      <c r="J106" s="216"/>
      <c r="K106" s="216"/>
    </row>
    <row r="107" spans="1:11" s="279" customFormat="1" x14ac:dyDescent="0.55000000000000004">
      <c r="A107" s="208"/>
      <c r="B107" s="209"/>
      <c r="C107" s="210"/>
      <c r="D107" s="211"/>
      <c r="E107" s="212"/>
      <c r="F107" s="216"/>
      <c r="G107" s="216"/>
      <c r="H107" s="216"/>
      <c r="I107" s="216"/>
      <c r="J107" s="216"/>
      <c r="K107" s="216"/>
    </row>
    <row r="108" spans="1:11" s="279" customFormat="1" x14ac:dyDescent="0.55000000000000004">
      <c r="A108" s="208"/>
      <c r="B108" s="209"/>
      <c r="C108" s="210"/>
      <c r="D108" s="211"/>
      <c r="E108" s="212"/>
      <c r="F108" s="216"/>
      <c r="G108" s="216"/>
      <c r="H108" s="216"/>
      <c r="I108" s="216"/>
      <c r="J108" s="216"/>
      <c r="K108" s="216"/>
    </row>
    <row r="109" spans="1:11" s="279" customFormat="1" x14ac:dyDescent="0.55000000000000004">
      <c r="A109" s="208"/>
      <c r="B109" s="209"/>
      <c r="C109" s="210"/>
      <c r="D109" s="211"/>
      <c r="E109" s="212"/>
      <c r="F109" s="216"/>
      <c r="G109" s="216"/>
      <c r="H109" s="216"/>
      <c r="I109" s="216"/>
      <c r="J109" s="216"/>
      <c r="K109" s="216"/>
    </row>
    <row r="110" spans="1:11" s="279" customFormat="1" x14ac:dyDescent="0.55000000000000004">
      <c r="A110" s="208"/>
      <c r="B110" s="209"/>
      <c r="C110" s="210"/>
      <c r="D110" s="211"/>
      <c r="E110" s="212"/>
      <c r="F110" s="216"/>
      <c r="G110" s="216"/>
      <c r="H110" s="216"/>
      <c r="I110" s="216"/>
      <c r="J110" s="216"/>
      <c r="K110" s="216"/>
    </row>
    <row r="111" spans="1:11" s="279" customFormat="1" x14ac:dyDescent="0.55000000000000004">
      <c r="A111" s="208"/>
      <c r="B111" s="209"/>
      <c r="C111" s="210"/>
      <c r="D111" s="211"/>
      <c r="E111" s="212"/>
      <c r="F111" s="216"/>
      <c r="G111" s="216"/>
      <c r="H111" s="216"/>
      <c r="I111" s="216"/>
      <c r="J111" s="216"/>
      <c r="K111" s="216"/>
    </row>
    <row r="112" spans="1:11" s="279" customFormat="1" x14ac:dyDescent="0.55000000000000004">
      <c r="A112" s="208"/>
      <c r="B112" s="209"/>
      <c r="C112" s="210"/>
      <c r="D112" s="211"/>
      <c r="E112" s="212"/>
      <c r="F112" s="216"/>
      <c r="G112" s="216"/>
      <c r="H112" s="216"/>
      <c r="I112" s="216"/>
      <c r="J112" s="216"/>
      <c r="K112" s="216"/>
    </row>
    <row r="113" spans="1:11" s="279" customFormat="1" x14ac:dyDescent="0.55000000000000004">
      <c r="A113" s="293" t="s">
        <v>77</v>
      </c>
      <c r="B113" s="338" t="s">
        <v>78</v>
      </c>
      <c r="C113" s="339"/>
      <c r="D113" s="342" t="s">
        <v>79</v>
      </c>
      <c r="E113" s="342"/>
      <c r="F113" s="343" t="s">
        <v>80</v>
      </c>
      <c r="G113" s="343"/>
      <c r="H113" s="343" t="s">
        <v>81</v>
      </c>
      <c r="I113" s="343"/>
      <c r="J113" s="286" t="s">
        <v>82</v>
      </c>
      <c r="K113" s="344" t="s">
        <v>83</v>
      </c>
    </row>
    <row r="114" spans="1:11" s="279" customFormat="1" x14ac:dyDescent="0.55000000000000004">
      <c r="A114" s="294" t="s">
        <v>0</v>
      </c>
      <c r="B114" s="340"/>
      <c r="C114" s="341"/>
      <c r="D114" s="218" t="s">
        <v>4</v>
      </c>
      <c r="E114" s="218" t="s">
        <v>3</v>
      </c>
      <c r="F114" s="286" t="s">
        <v>84</v>
      </c>
      <c r="G114" s="286" t="s">
        <v>19</v>
      </c>
      <c r="H114" s="286" t="s">
        <v>84</v>
      </c>
      <c r="I114" s="286" t="s">
        <v>19</v>
      </c>
      <c r="J114" s="286" t="s">
        <v>85</v>
      </c>
      <c r="K114" s="345"/>
    </row>
    <row r="115" spans="1:11" s="279" customFormat="1" ht="21.75" customHeight="1" x14ac:dyDescent="0.55000000000000004">
      <c r="A115" s="285">
        <f>'ถอดปริมาณ 01'!A135</f>
        <v>4</v>
      </c>
      <c r="B115" s="275"/>
      <c r="C115" s="276" t="str">
        <f>'ถอดปริมาณ 01'!B135</f>
        <v>งานสุขาภิบาล</v>
      </c>
      <c r="D115" s="266"/>
      <c r="E115" s="266"/>
      <c r="F115" s="262"/>
      <c r="G115" s="262"/>
      <c r="H115" s="262"/>
      <c r="I115" s="262"/>
      <c r="J115" s="262"/>
      <c r="K115" s="262"/>
    </row>
    <row r="116" spans="1:11" s="279" customFormat="1" ht="21.75" customHeight="1" x14ac:dyDescent="0.55000000000000004">
      <c r="A116" s="284">
        <f>'ถอดปริมาณ 01'!A136</f>
        <v>4.0999999999999996</v>
      </c>
      <c r="B116" s="275"/>
      <c r="C116" s="265" t="str">
        <f>'ถอดปริมาณ 01'!B136</f>
        <v>รางระบายน้ำฝน</v>
      </c>
      <c r="D116" s="266">
        <f>'ถอดปริมาณ 01'!G137</f>
        <v>43.599999999999994</v>
      </c>
      <c r="E116" s="263" t="str">
        <f>'ถอดปริมาณ 01'!H137</f>
        <v>เมตร</v>
      </c>
      <c r="F116" s="262">
        <v>1000</v>
      </c>
      <c r="G116" s="262">
        <f t="shared" ref="G116:G117" si="25">D116*F116</f>
        <v>43599.999999999993</v>
      </c>
      <c r="H116" s="262">
        <v>0</v>
      </c>
      <c r="I116" s="262">
        <f t="shared" ref="I116:I117" si="26">D116*H116</f>
        <v>0</v>
      </c>
      <c r="J116" s="262">
        <f t="shared" ref="J116:J118" si="27">G116+I116</f>
        <v>43599.999999999993</v>
      </c>
      <c r="K116" s="262"/>
    </row>
    <row r="117" spans="1:11" s="279" customFormat="1" ht="21.75" customHeight="1" x14ac:dyDescent="0.55000000000000004">
      <c r="A117" s="284">
        <f>'ถอดปริมาณ 01'!A138</f>
        <v>4.2</v>
      </c>
      <c r="B117" s="264"/>
      <c r="C117" s="265" t="str">
        <f>'ถอดปริมาณ 01'!B138</f>
        <v>ท่อ PVC 6 นิ้ว</v>
      </c>
      <c r="D117" s="266">
        <f>'ถอดปริมาณ 01'!G139</f>
        <v>6</v>
      </c>
      <c r="E117" s="263" t="str">
        <f>'ถอดปริมาณ 01'!H139</f>
        <v>ท่อน</v>
      </c>
      <c r="F117" s="262">
        <v>1523.36</v>
      </c>
      <c r="G117" s="262">
        <f t="shared" si="25"/>
        <v>9140.16</v>
      </c>
      <c r="H117" s="262">
        <f>250*4</f>
        <v>1000</v>
      </c>
      <c r="I117" s="262">
        <f t="shared" si="26"/>
        <v>6000</v>
      </c>
      <c r="J117" s="262">
        <f t="shared" si="27"/>
        <v>15140.16</v>
      </c>
      <c r="K117" s="262"/>
    </row>
    <row r="118" spans="1:11" s="279" customFormat="1" ht="21.75" customHeight="1" x14ac:dyDescent="0.55000000000000004">
      <c r="A118" s="285"/>
      <c r="B118" s="275"/>
      <c r="C118" s="265" t="s">
        <v>240</v>
      </c>
      <c r="D118" s="266"/>
      <c r="E118" s="263"/>
      <c r="F118" s="262">
        <v>0</v>
      </c>
      <c r="G118" s="262">
        <f>G117*0.4</f>
        <v>3656.0640000000003</v>
      </c>
      <c r="H118" s="262">
        <v>0</v>
      </c>
      <c r="I118" s="262">
        <f>G118*0.3</f>
        <v>1096.8192000000001</v>
      </c>
      <c r="J118" s="262">
        <f t="shared" si="27"/>
        <v>4752.8832000000002</v>
      </c>
      <c r="K118" s="262"/>
    </row>
    <row r="119" spans="1:11" s="279" customFormat="1" ht="21.75" customHeight="1" x14ac:dyDescent="0.55000000000000004">
      <c r="A119" s="267"/>
      <c r="B119" s="264"/>
      <c r="C119" s="265"/>
      <c r="D119" s="266"/>
      <c r="E119" s="266"/>
      <c r="F119" s="262"/>
      <c r="G119" s="262"/>
      <c r="H119" s="262"/>
      <c r="I119" s="262"/>
      <c r="J119" s="262"/>
      <c r="K119" s="262"/>
    </row>
    <row r="120" spans="1:11" s="279" customFormat="1" ht="21.75" customHeight="1" x14ac:dyDescent="0.55000000000000004">
      <c r="A120" s="267"/>
      <c r="B120" s="264"/>
      <c r="C120" s="265"/>
      <c r="D120" s="266"/>
      <c r="E120" s="263"/>
      <c r="F120" s="262"/>
      <c r="G120" s="262"/>
      <c r="H120" s="262"/>
      <c r="I120" s="262"/>
      <c r="J120" s="262"/>
      <c r="K120" s="262"/>
    </row>
    <row r="121" spans="1:11" s="279" customFormat="1" ht="21.75" customHeight="1" x14ac:dyDescent="0.55000000000000004">
      <c r="A121" s="267"/>
      <c r="B121" s="264"/>
      <c r="C121" s="265"/>
      <c r="D121" s="266"/>
      <c r="E121" s="263"/>
      <c r="F121" s="262"/>
      <c r="G121" s="262"/>
      <c r="H121" s="262"/>
      <c r="I121" s="262"/>
      <c r="J121" s="262"/>
      <c r="K121" s="262"/>
    </row>
    <row r="122" spans="1:11" s="279" customFormat="1" x14ac:dyDescent="0.55000000000000004">
      <c r="A122" s="320"/>
      <c r="B122" s="321"/>
      <c r="C122" s="322" t="s">
        <v>245</v>
      </c>
      <c r="D122" s="323"/>
      <c r="E122" s="324"/>
      <c r="F122" s="325"/>
      <c r="G122" s="325"/>
      <c r="H122" s="325"/>
      <c r="I122" s="325"/>
      <c r="J122" s="325">
        <f>SUM(J116:J121)</f>
        <v>63493.043199999986</v>
      </c>
      <c r="K122" s="326"/>
    </row>
    <row r="123" spans="1:11" s="279" customFormat="1" x14ac:dyDescent="0.55000000000000004">
      <c r="A123" s="212"/>
      <c r="B123" s="257"/>
      <c r="C123" s="257"/>
      <c r="D123" s="212"/>
      <c r="E123" s="212"/>
      <c r="F123" s="212"/>
      <c r="G123" s="212"/>
      <c r="H123" s="212"/>
      <c r="I123" s="212"/>
      <c r="J123" s="212"/>
      <c r="K123" s="212"/>
    </row>
    <row r="124" spans="1:11" s="279" customFormat="1" x14ac:dyDescent="0.55000000000000004">
      <c r="A124" s="212"/>
      <c r="B124" s="257"/>
      <c r="C124" s="257"/>
      <c r="D124" s="212"/>
      <c r="E124" s="212"/>
      <c r="F124" s="212"/>
      <c r="G124" s="212"/>
      <c r="H124" s="212"/>
      <c r="I124" s="212"/>
      <c r="J124" s="212"/>
      <c r="K124" s="212"/>
    </row>
    <row r="125" spans="1:11" s="279" customFormat="1" x14ac:dyDescent="0.55000000000000004">
      <c r="A125" s="212"/>
      <c r="B125" s="257"/>
      <c r="C125" s="257"/>
      <c r="D125" s="212"/>
      <c r="E125" s="212"/>
      <c r="F125" s="212"/>
      <c r="G125" s="212"/>
      <c r="H125" s="212"/>
      <c r="I125" s="212"/>
      <c r="J125" s="212"/>
      <c r="K125" s="212"/>
    </row>
    <row r="126" spans="1:11" s="279" customFormat="1" x14ac:dyDescent="0.55000000000000004">
      <c r="A126" s="212"/>
      <c r="B126" s="257"/>
      <c r="C126" s="257"/>
      <c r="D126" s="212"/>
      <c r="E126" s="212"/>
      <c r="F126" s="212"/>
      <c r="G126" s="212"/>
      <c r="H126" s="212"/>
      <c r="I126" s="212"/>
      <c r="J126" s="212"/>
      <c r="K126" s="212"/>
    </row>
    <row r="127" spans="1:11" s="279" customFormat="1" x14ac:dyDescent="0.55000000000000004">
      <c r="A127" s="212"/>
      <c r="B127" s="257"/>
      <c r="C127" s="257"/>
      <c r="D127" s="212"/>
      <c r="E127" s="212"/>
      <c r="F127" s="212"/>
      <c r="G127" s="212"/>
      <c r="H127" s="212"/>
      <c r="I127" s="212"/>
      <c r="J127" s="212"/>
      <c r="K127" s="212"/>
    </row>
    <row r="128" spans="1:11" s="279" customFormat="1" x14ac:dyDescent="0.55000000000000004">
      <c r="A128" s="212"/>
      <c r="B128" s="257"/>
      <c r="C128" s="257"/>
      <c r="D128" s="212"/>
      <c r="E128" s="212"/>
      <c r="F128" s="212"/>
      <c r="G128" s="212"/>
      <c r="H128" s="212"/>
      <c r="I128" s="212"/>
      <c r="J128" s="212"/>
      <c r="K128" s="212"/>
    </row>
    <row r="129" spans="1:11" s="279" customFormat="1" x14ac:dyDescent="0.55000000000000004">
      <c r="A129" s="212"/>
      <c r="B129" s="257"/>
      <c r="C129" s="257"/>
      <c r="D129" s="212"/>
      <c r="E129" s="212"/>
      <c r="F129" s="212"/>
      <c r="G129" s="212"/>
      <c r="H129" s="212"/>
      <c r="I129" s="212"/>
      <c r="J129" s="212"/>
      <c r="K129" s="212"/>
    </row>
    <row r="130" spans="1:11" s="279" customFormat="1" x14ac:dyDescent="0.55000000000000004">
      <c r="A130" s="212"/>
      <c r="B130" s="257"/>
      <c r="C130" s="257"/>
      <c r="D130" s="212"/>
      <c r="E130" s="212"/>
      <c r="F130" s="212"/>
      <c r="G130" s="212"/>
      <c r="H130" s="212"/>
      <c r="I130" s="212"/>
      <c r="J130" s="212"/>
      <c r="K130" s="212"/>
    </row>
    <row r="131" spans="1:11" s="279" customFormat="1" x14ac:dyDescent="0.55000000000000004">
      <c r="A131" s="212"/>
      <c r="B131" s="257"/>
      <c r="C131" s="257"/>
      <c r="D131" s="212"/>
      <c r="E131" s="212"/>
      <c r="F131" s="212"/>
      <c r="G131" s="212"/>
      <c r="H131" s="212"/>
      <c r="I131" s="212"/>
      <c r="J131" s="212"/>
      <c r="K131" s="212"/>
    </row>
    <row r="132" spans="1:11" s="279" customFormat="1" x14ac:dyDescent="0.55000000000000004">
      <c r="A132" s="212"/>
      <c r="B132" s="257"/>
      <c r="C132" s="257"/>
      <c r="D132" s="212"/>
      <c r="E132" s="212"/>
      <c r="F132" s="212"/>
      <c r="G132" s="212"/>
      <c r="H132" s="212"/>
      <c r="I132" s="212"/>
      <c r="J132" s="212"/>
      <c r="K132" s="212"/>
    </row>
    <row r="133" spans="1:11" s="279" customFormat="1" x14ac:dyDescent="0.55000000000000004">
      <c r="A133" s="212"/>
      <c r="B133" s="257"/>
      <c r="C133" s="257"/>
      <c r="D133" s="212"/>
      <c r="E133" s="212"/>
      <c r="F133" s="212"/>
      <c r="G133" s="212"/>
      <c r="H133" s="212"/>
      <c r="I133" s="212"/>
      <c r="J133" s="212"/>
      <c r="K133" s="212"/>
    </row>
    <row r="134" spans="1:11" s="279" customFormat="1" x14ac:dyDescent="0.55000000000000004">
      <c r="A134" s="212"/>
      <c r="B134" s="257"/>
      <c r="C134" s="257"/>
      <c r="D134" s="212"/>
      <c r="E134" s="212"/>
      <c r="F134" s="212"/>
      <c r="G134" s="212"/>
      <c r="H134" s="212"/>
      <c r="I134" s="212"/>
      <c r="J134" s="212"/>
      <c r="K134" s="212"/>
    </row>
    <row r="135" spans="1:11" s="279" customFormat="1" x14ac:dyDescent="0.55000000000000004">
      <c r="A135" s="212"/>
      <c r="B135" s="257"/>
      <c r="C135" s="257"/>
      <c r="D135" s="212"/>
      <c r="E135" s="212"/>
      <c r="F135" s="212"/>
      <c r="G135" s="212"/>
      <c r="H135" s="212"/>
      <c r="I135" s="212"/>
      <c r="J135" s="212"/>
      <c r="K135" s="212"/>
    </row>
    <row r="136" spans="1:11" s="279" customFormat="1" x14ac:dyDescent="0.55000000000000004">
      <c r="A136" s="212"/>
      <c r="B136" s="257"/>
      <c r="C136" s="257"/>
      <c r="D136" s="212"/>
      <c r="E136" s="212"/>
      <c r="F136" s="212"/>
      <c r="G136" s="212"/>
      <c r="H136" s="212"/>
      <c r="I136" s="212"/>
      <c r="J136" s="212"/>
      <c r="K136" s="212"/>
    </row>
    <row r="137" spans="1:11" s="279" customFormat="1" x14ac:dyDescent="0.55000000000000004">
      <c r="A137" s="212"/>
      <c r="B137" s="257"/>
      <c r="C137" s="257"/>
      <c r="D137" s="212"/>
      <c r="E137" s="212"/>
      <c r="F137" s="212"/>
      <c r="G137" s="212"/>
      <c r="H137" s="212"/>
      <c r="I137" s="212"/>
      <c r="J137" s="212"/>
      <c r="K137" s="212"/>
    </row>
    <row r="138" spans="1:11" s="279" customFormat="1" x14ac:dyDescent="0.55000000000000004">
      <c r="A138" s="212"/>
      <c r="B138" s="257"/>
      <c r="C138" s="257"/>
      <c r="D138" s="212"/>
      <c r="E138" s="212"/>
      <c r="F138" s="212"/>
      <c r="G138" s="212"/>
      <c r="H138" s="212"/>
      <c r="I138" s="212"/>
      <c r="J138" s="212"/>
      <c r="K138" s="212"/>
    </row>
    <row r="139" spans="1:11" s="279" customFormat="1" x14ac:dyDescent="0.55000000000000004">
      <c r="A139" s="212"/>
      <c r="B139" s="257"/>
      <c r="C139" s="257"/>
      <c r="D139" s="212"/>
      <c r="E139" s="212"/>
      <c r="F139" s="212"/>
      <c r="G139" s="212"/>
      <c r="H139" s="212"/>
      <c r="I139" s="212"/>
      <c r="J139" s="212"/>
      <c r="K139" s="212"/>
    </row>
    <row r="140" spans="1:11" s="279" customFormat="1" x14ac:dyDescent="0.55000000000000004">
      <c r="A140" s="212"/>
      <c r="B140" s="257"/>
      <c r="C140" s="257"/>
      <c r="D140" s="212"/>
      <c r="E140" s="212"/>
      <c r="F140" s="212"/>
      <c r="G140" s="212"/>
      <c r="H140" s="212"/>
      <c r="I140" s="212"/>
      <c r="J140" s="212"/>
      <c r="K140" s="212"/>
    </row>
    <row r="141" spans="1:11" s="279" customFormat="1" x14ac:dyDescent="0.55000000000000004">
      <c r="A141" s="212"/>
      <c r="B141" s="257"/>
      <c r="C141" s="257"/>
      <c r="D141" s="212"/>
      <c r="E141" s="212"/>
      <c r="F141" s="212"/>
      <c r="G141" s="212"/>
      <c r="H141" s="212"/>
      <c r="I141" s="212"/>
      <c r="J141" s="212"/>
      <c r="K141" s="212"/>
    </row>
    <row r="142" spans="1:11" s="279" customFormat="1" x14ac:dyDescent="0.55000000000000004">
      <c r="A142" s="212"/>
      <c r="B142" s="257"/>
      <c r="C142" s="257"/>
      <c r="D142" s="212"/>
      <c r="E142" s="212"/>
      <c r="F142" s="212"/>
      <c r="G142" s="212"/>
      <c r="H142" s="212"/>
      <c r="I142" s="212"/>
      <c r="J142" s="212"/>
      <c r="K142" s="212"/>
    </row>
    <row r="143" spans="1:11" s="279" customFormat="1" x14ac:dyDescent="0.55000000000000004">
      <c r="A143" s="212"/>
      <c r="B143" s="257"/>
      <c r="C143" s="257"/>
      <c r="D143" s="212"/>
      <c r="E143" s="212"/>
      <c r="F143" s="212"/>
      <c r="G143" s="212"/>
      <c r="H143" s="212"/>
      <c r="I143" s="212"/>
      <c r="J143" s="212"/>
      <c r="K143" s="212"/>
    </row>
    <row r="144" spans="1:11" s="279" customFormat="1" x14ac:dyDescent="0.55000000000000004">
      <c r="A144" s="212"/>
      <c r="B144" s="257"/>
      <c r="C144" s="257"/>
      <c r="D144" s="212"/>
      <c r="E144" s="212"/>
      <c r="F144" s="212"/>
      <c r="G144" s="212"/>
      <c r="H144" s="212"/>
      <c r="I144" s="212"/>
      <c r="J144" s="212"/>
      <c r="K144" s="212"/>
    </row>
    <row r="145" spans="1:11" s="279" customFormat="1" x14ac:dyDescent="0.55000000000000004">
      <c r="A145" s="212"/>
      <c r="B145" s="257"/>
      <c r="C145" s="257"/>
      <c r="D145" s="212"/>
      <c r="E145" s="212"/>
      <c r="F145" s="212"/>
      <c r="G145" s="212"/>
      <c r="H145" s="212"/>
      <c r="I145" s="212"/>
      <c r="J145" s="212"/>
      <c r="K145" s="212"/>
    </row>
    <row r="146" spans="1:11" s="279" customFormat="1" x14ac:dyDescent="0.55000000000000004">
      <c r="A146" s="212"/>
      <c r="B146" s="257"/>
      <c r="C146" s="257"/>
      <c r="D146" s="212"/>
      <c r="E146" s="212"/>
      <c r="F146" s="212"/>
      <c r="G146" s="212"/>
      <c r="H146" s="212"/>
      <c r="I146" s="212"/>
      <c r="J146" s="212"/>
      <c r="K146" s="212"/>
    </row>
    <row r="147" spans="1:11" s="279" customFormat="1" x14ac:dyDescent="0.55000000000000004">
      <c r="A147" s="212"/>
      <c r="B147" s="257"/>
      <c r="C147" s="257"/>
      <c r="D147" s="212"/>
      <c r="E147" s="212"/>
      <c r="F147" s="212"/>
      <c r="G147" s="212"/>
      <c r="H147" s="212"/>
      <c r="I147" s="212"/>
      <c r="J147" s="212"/>
      <c r="K147" s="212"/>
    </row>
    <row r="148" spans="1:11" s="279" customFormat="1" x14ac:dyDescent="0.55000000000000004">
      <c r="A148" s="212"/>
      <c r="B148" s="257"/>
      <c r="C148" s="257"/>
      <c r="D148" s="212"/>
      <c r="E148" s="212"/>
      <c r="F148" s="212"/>
      <c r="G148" s="212"/>
      <c r="H148" s="212"/>
      <c r="I148" s="212"/>
      <c r="J148" s="212"/>
      <c r="K148" s="212"/>
    </row>
    <row r="149" spans="1:11" s="279" customFormat="1" x14ac:dyDescent="0.55000000000000004">
      <c r="A149" s="212"/>
      <c r="B149" s="257"/>
      <c r="C149" s="257"/>
      <c r="D149" s="212"/>
      <c r="E149" s="212"/>
      <c r="F149" s="212"/>
      <c r="G149" s="212"/>
      <c r="H149" s="212"/>
      <c r="I149" s="212"/>
      <c r="J149" s="212"/>
      <c r="K149" s="212"/>
    </row>
    <row r="150" spans="1:11" s="279" customFormat="1" x14ac:dyDescent="0.55000000000000004">
      <c r="A150" s="212"/>
      <c r="B150" s="257"/>
      <c r="C150" s="257"/>
      <c r="D150" s="212"/>
      <c r="E150" s="212"/>
      <c r="F150" s="212"/>
      <c r="G150" s="212"/>
      <c r="H150" s="212"/>
      <c r="I150" s="212"/>
      <c r="J150" s="212"/>
      <c r="K150" s="212"/>
    </row>
    <row r="151" spans="1:11" s="279" customFormat="1" x14ac:dyDescent="0.55000000000000004">
      <c r="A151" s="212"/>
      <c r="B151" s="257"/>
      <c r="C151" s="257"/>
      <c r="D151" s="212"/>
      <c r="E151" s="212"/>
      <c r="F151" s="212"/>
      <c r="G151" s="212"/>
      <c r="H151" s="212"/>
      <c r="I151" s="212"/>
      <c r="J151" s="212"/>
      <c r="K151" s="212"/>
    </row>
    <row r="152" spans="1:11" s="279" customFormat="1" x14ac:dyDescent="0.55000000000000004">
      <c r="A152" s="212"/>
      <c r="B152" s="257"/>
      <c r="C152" s="257"/>
      <c r="D152" s="212"/>
      <c r="E152" s="212"/>
      <c r="F152" s="212"/>
      <c r="G152" s="212"/>
      <c r="H152" s="212"/>
      <c r="I152" s="212"/>
      <c r="J152" s="212"/>
      <c r="K152" s="212"/>
    </row>
    <row r="153" spans="1:11" s="279" customFormat="1" x14ac:dyDescent="0.55000000000000004">
      <c r="A153" s="212"/>
      <c r="B153" s="257"/>
      <c r="C153" s="257"/>
      <c r="D153" s="212"/>
      <c r="E153" s="212"/>
      <c r="F153" s="212"/>
      <c r="G153" s="212"/>
      <c r="H153" s="212"/>
      <c r="I153" s="212"/>
      <c r="J153" s="212"/>
      <c r="K153" s="212"/>
    </row>
    <row r="154" spans="1:11" s="279" customFormat="1" x14ac:dyDescent="0.55000000000000004">
      <c r="A154" s="212"/>
      <c r="B154" s="257"/>
      <c r="C154" s="257"/>
      <c r="D154" s="212"/>
      <c r="E154" s="212"/>
      <c r="F154" s="212"/>
      <c r="G154" s="212"/>
      <c r="H154" s="212"/>
      <c r="I154" s="212"/>
      <c r="J154" s="212"/>
      <c r="K154" s="212"/>
    </row>
    <row r="155" spans="1:11" s="279" customFormat="1" x14ac:dyDescent="0.55000000000000004">
      <c r="A155" s="212"/>
      <c r="B155" s="257"/>
      <c r="C155" s="257"/>
      <c r="D155" s="212"/>
      <c r="E155" s="212"/>
      <c r="F155" s="212"/>
      <c r="G155" s="212"/>
      <c r="H155" s="212"/>
      <c r="I155" s="212"/>
      <c r="J155" s="212"/>
      <c r="K155" s="212"/>
    </row>
    <row r="156" spans="1:11" s="279" customFormat="1" x14ac:dyDescent="0.55000000000000004">
      <c r="A156" s="212"/>
      <c r="B156" s="257"/>
      <c r="C156" s="257"/>
      <c r="D156" s="212"/>
      <c r="E156" s="212"/>
      <c r="F156" s="212"/>
      <c r="G156" s="212"/>
      <c r="H156" s="212"/>
      <c r="I156" s="212"/>
      <c r="J156" s="212"/>
      <c r="K156" s="212"/>
    </row>
    <row r="157" spans="1:11" s="279" customFormat="1" x14ac:dyDescent="0.55000000000000004">
      <c r="A157" s="212"/>
      <c r="B157" s="257"/>
      <c r="C157" s="257"/>
      <c r="D157" s="212"/>
      <c r="E157" s="212"/>
      <c r="F157" s="212"/>
      <c r="G157" s="212"/>
      <c r="H157" s="212"/>
      <c r="I157" s="212"/>
      <c r="J157" s="212"/>
      <c r="K157" s="212"/>
    </row>
    <row r="158" spans="1:11" s="279" customFormat="1" x14ac:dyDescent="0.55000000000000004">
      <c r="A158" s="212"/>
      <c r="B158" s="257"/>
      <c r="C158" s="257"/>
      <c r="D158" s="212"/>
      <c r="E158" s="212"/>
      <c r="F158" s="212"/>
      <c r="G158" s="212"/>
      <c r="H158" s="212"/>
      <c r="I158" s="212"/>
      <c r="J158" s="212"/>
      <c r="K158" s="212"/>
    </row>
    <row r="159" spans="1:11" s="279" customFormat="1" x14ac:dyDescent="0.55000000000000004">
      <c r="A159" s="212"/>
      <c r="B159" s="257"/>
      <c r="C159" s="257"/>
      <c r="D159" s="212"/>
      <c r="E159" s="212"/>
      <c r="F159" s="212"/>
      <c r="G159" s="212"/>
      <c r="H159" s="212"/>
      <c r="I159" s="212"/>
      <c r="J159" s="212"/>
      <c r="K159" s="212"/>
    </row>
    <row r="160" spans="1:11" s="279" customFormat="1" x14ac:dyDescent="0.55000000000000004">
      <c r="A160" s="212"/>
      <c r="B160" s="257"/>
      <c r="C160" s="257"/>
      <c r="D160" s="212"/>
      <c r="E160" s="212"/>
      <c r="F160" s="212"/>
      <c r="G160" s="212"/>
      <c r="H160" s="212"/>
      <c r="I160" s="212"/>
      <c r="J160" s="212"/>
      <c r="K160" s="212"/>
    </row>
    <row r="161" spans="1:11" s="279" customFormat="1" x14ac:dyDescent="0.55000000000000004">
      <c r="A161" s="212"/>
      <c r="B161" s="257"/>
      <c r="C161" s="257"/>
      <c r="D161" s="212"/>
      <c r="E161" s="212"/>
      <c r="F161" s="212"/>
      <c r="G161" s="212"/>
      <c r="H161" s="212"/>
      <c r="I161" s="212"/>
      <c r="J161" s="212"/>
      <c r="K161" s="212"/>
    </row>
    <row r="162" spans="1:11" s="279" customFormat="1" x14ac:dyDescent="0.55000000000000004">
      <c r="A162" s="212"/>
      <c r="B162" s="257"/>
      <c r="C162" s="257"/>
      <c r="D162" s="212"/>
      <c r="E162" s="212"/>
      <c r="F162" s="212"/>
      <c r="G162" s="212"/>
      <c r="H162" s="212"/>
      <c r="I162" s="212"/>
      <c r="J162" s="212"/>
      <c r="K162" s="212"/>
    </row>
    <row r="163" spans="1:11" x14ac:dyDescent="0.55000000000000004">
      <c r="A163" s="291"/>
    </row>
    <row r="164" spans="1:11" x14ac:dyDescent="0.55000000000000004">
      <c r="A164" s="291"/>
    </row>
    <row r="165" spans="1:11" x14ac:dyDescent="0.55000000000000004">
      <c r="A165" s="291"/>
    </row>
    <row r="166" spans="1:11" x14ac:dyDescent="0.55000000000000004">
      <c r="A166" s="291"/>
    </row>
    <row r="167" spans="1:11" x14ac:dyDescent="0.55000000000000004">
      <c r="A167" s="291"/>
    </row>
    <row r="168" spans="1:11" x14ac:dyDescent="0.55000000000000004">
      <c r="A168" s="291"/>
    </row>
    <row r="169" spans="1:11" x14ac:dyDescent="0.55000000000000004">
      <c r="A169" s="291"/>
    </row>
    <row r="170" spans="1:11" x14ac:dyDescent="0.55000000000000004">
      <c r="A170" s="291"/>
    </row>
    <row r="171" spans="1:11" x14ac:dyDescent="0.55000000000000004">
      <c r="A171" s="291"/>
    </row>
    <row r="172" spans="1:11" x14ac:dyDescent="0.55000000000000004">
      <c r="A172" s="291"/>
    </row>
    <row r="173" spans="1:11" x14ac:dyDescent="0.55000000000000004">
      <c r="A173" s="291"/>
    </row>
    <row r="174" spans="1:11" x14ac:dyDescent="0.55000000000000004">
      <c r="A174" s="291"/>
    </row>
    <row r="175" spans="1:11" x14ac:dyDescent="0.55000000000000004">
      <c r="A175" s="291"/>
    </row>
    <row r="176" spans="1:11" x14ac:dyDescent="0.55000000000000004">
      <c r="A176" s="291"/>
    </row>
    <row r="177" spans="1:1" x14ac:dyDescent="0.55000000000000004">
      <c r="A177" s="291"/>
    </row>
    <row r="178" spans="1:1" x14ac:dyDescent="0.55000000000000004">
      <c r="A178" s="291"/>
    </row>
    <row r="179" spans="1:1" x14ac:dyDescent="0.55000000000000004">
      <c r="A179" s="291"/>
    </row>
    <row r="180" spans="1:1" x14ac:dyDescent="0.55000000000000004">
      <c r="A180" s="291"/>
    </row>
    <row r="181" spans="1:1" x14ac:dyDescent="0.55000000000000004">
      <c r="A181" s="291"/>
    </row>
    <row r="182" spans="1:1" x14ac:dyDescent="0.55000000000000004">
      <c r="A182" s="291"/>
    </row>
    <row r="183" spans="1:1" x14ac:dyDescent="0.55000000000000004">
      <c r="A183" s="291"/>
    </row>
    <row r="184" spans="1:1" x14ac:dyDescent="0.55000000000000004">
      <c r="A184" s="291"/>
    </row>
    <row r="185" spans="1:1" x14ac:dyDescent="0.55000000000000004">
      <c r="A185" s="291"/>
    </row>
    <row r="186" spans="1:1" x14ac:dyDescent="0.55000000000000004">
      <c r="A186" s="291"/>
    </row>
    <row r="187" spans="1:1" x14ac:dyDescent="0.55000000000000004">
      <c r="A187" s="291"/>
    </row>
    <row r="188" spans="1:1" x14ac:dyDescent="0.55000000000000004">
      <c r="A188" s="291"/>
    </row>
    <row r="189" spans="1:1" x14ac:dyDescent="0.55000000000000004">
      <c r="A189" s="291"/>
    </row>
    <row r="190" spans="1:1" x14ac:dyDescent="0.55000000000000004">
      <c r="A190" s="291"/>
    </row>
    <row r="191" spans="1:1" x14ac:dyDescent="0.55000000000000004">
      <c r="A191" s="291"/>
    </row>
    <row r="192" spans="1:1" x14ac:dyDescent="0.55000000000000004">
      <c r="A192" s="291"/>
    </row>
    <row r="193" spans="1:1" x14ac:dyDescent="0.55000000000000004">
      <c r="A193" s="291"/>
    </row>
    <row r="194" spans="1:1" x14ac:dyDescent="0.55000000000000004">
      <c r="A194" s="291"/>
    </row>
    <row r="195" spans="1:1" x14ac:dyDescent="0.55000000000000004">
      <c r="A195" s="291"/>
    </row>
    <row r="196" spans="1:1" x14ac:dyDescent="0.55000000000000004">
      <c r="A196" s="291"/>
    </row>
    <row r="197" spans="1:1" x14ac:dyDescent="0.55000000000000004">
      <c r="A197" s="291"/>
    </row>
    <row r="198" spans="1:1" x14ac:dyDescent="0.55000000000000004">
      <c r="A198" s="291"/>
    </row>
    <row r="199" spans="1:1" x14ac:dyDescent="0.55000000000000004">
      <c r="A199" s="291"/>
    </row>
    <row r="200" spans="1:1" x14ac:dyDescent="0.55000000000000004">
      <c r="A200" s="291"/>
    </row>
    <row r="201" spans="1:1" x14ac:dyDescent="0.55000000000000004">
      <c r="A201" s="291"/>
    </row>
    <row r="202" spans="1:1" x14ac:dyDescent="0.55000000000000004">
      <c r="A202" s="291"/>
    </row>
    <row r="203" spans="1:1" x14ac:dyDescent="0.55000000000000004">
      <c r="A203" s="291"/>
    </row>
    <row r="204" spans="1:1" x14ac:dyDescent="0.55000000000000004">
      <c r="A204" s="291"/>
    </row>
    <row r="205" spans="1:1" x14ac:dyDescent="0.55000000000000004">
      <c r="A205" s="291"/>
    </row>
    <row r="206" spans="1:1" x14ac:dyDescent="0.55000000000000004">
      <c r="A206" s="291"/>
    </row>
    <row r="207" spans="1:1" x14ac:dyDescent="0.55000000000000004">
      <c r="A207" s="291"/>
    </row>
    <row r="208" spans="1:1" x14ac:dyDescent="0.55000000000000004">
      <c r="A208" s="291"/>
    </row>
    <row r="209" spans="1:1" x14ac:dyDescent="0.55000000000000004">
      <c r="A209" s="291"/>
    </row>
    <row r="210" spans="1:1" x14ac:dyDescent="0.55000000000000004">
      <c r="A210" s="291"/>
    </row>
    <row r="211" spans="1:1" x14ac:dyDescent="0.55000000000000004">
      <c r="A211" s="291"/>
    </row>
    <row r="212" spans="1:1" x14ac:dyDescent="0.55000000000000004">
      <c r="A212" s="291"/>
    </row>
    <row r="213" spans="1:1" x14ac:dyDescent="0.55000000000000004">
      <c r="A213" s="291"/>
    </row>
    <row r="214" spans="1:1" x14ac:dyDescent="0.55000000000000004">
      <c r="A214" s="291"/>
    </row>
    <row r="215" spans="1:1" x14ac:dyDescent="0.55000000000000004">
      <c r="A215" s="291"/>
    </row>
    <row r="216" spans="1:1" x14ac:dyDescent="0.55000000000000004">
      <c r="A216" s="291"/>
    </row>
    <row r="217" spans="1:1" x14ac:dyDescent="0.55000000000000004">
      <c r="A217" s="291"/>
    </row>
    <row r="218" spans="1:1" x14ac:dyDescent="0.55000000000000004">
      <c r="A218" s="291"/>
    </row>
    <row r="219" spans="1:1" x14ac:dyDescent="0.55000000000000004">
      <c r="A219" s="291"/>
    </row>
    <row r="220" spans="1:1" x14ac:dyDescent="0.55000000000000004">
      <c r="A220" s="291"/>
    </row>
    <row r="221" spans="1:1" x14ac:dyDescent="0.55000000000000004">
      <c r="A221" s="291"/>
    </row>
    <row r="222" spans="1:1" x14ac:dyDescent="0.55000000000000004">
      <c r="A222" s="291"/>
    </row>
    <row r="223" spans="1:1" x14ac:dyDescent="0.55000000000000004">
      <c r="A223" s="291"/>
    </row>
    <row r="224" spans="1:1" x14ac:dyDescent="0.55000000000000004">
      <c r="A224" s="291"/>
    </row>
    <row r="225" spans="1:1" x14ac:dyDescent="0.55000000000000004">
      <c r="A225" s="291"/>
    </row>
    <row r="226" spans="1:1" x14ac:dyDescent="0.55000000000000004">
      <c r="A226" s="291"/>
    </row>
    <row r="227" spans="1:1" x14ac:dyDescent="0.55000000000000004">
      <c r="A227" s="291"/>
    </row>
    <row r="228" spans="1:1" x14ac:dyDescent="0.55000000000000004">
      <c r="A228" s="291"/>
    </row>
    <row r="229" spans="1:1" x14ac:dyDescent="0.55000000000000004">
      <c r="A229" s="291"/>
    </row>
    <row r="230" spans="1:1" x14ac:dyDescent="0.55000000000000004">
      <c r="A230" s="291"/>
    </row>
    <row r="231" spans="1:1" x14ac:dyDescent="0.55000000000000004">
      <c r="A231" s="291"/>
    </row>
    <row r="232" spans="1:1" x14ac:dyDescent="0.55000000000000004">
      <c r="A232" s="291"/>
    </row>
    <row r="233" spans="1:1" x14ac:dyDescent="0.55000000000000004">
      <c r="A233" s="291"/>
    </row>
    <row r="234" spans="1:1" x14ac:dyDescent="0.55000000000000004">
      <c r="A234" s="291"/>
    </row>
    <row r="235" spans="1:1" x14ac:dyDescent="0.55000000000000004">
      <c r="A235" s="291"/>
    </row>
    <row r="236" spans="1:1" x14ac:dyDescent="0.55000000000000004">
      <c r="A236" s="291"/>
    </row>
    <row r="237" spans="1:1" x14ac:dyDescent="0.55000000000000004">
      <c r="A237" s="291"/>
    </row>
    <row r="238" spans="1:1" x14ac:dyDescent="0.55000000000000004">
      <c r="A238" s="291"/>
    </row>
    <row r="239" spans="1:1" x14ac:dyDescent="0.55000000000000004">
      <c r="A239" s="291"/>
    </row>
    <row r="240" spans="1:1" x14ac:dyDescent="0.55000000000000004">
      <c r="A240" s="291"/>
    </row>
    <row r="241" spans="1:1" x14ac:dyDescent="0.55000000000000004">
      <c r="A241" s="291"/>
    </row>
    <row r="242" spans="1:1" x14ac:dyDescent="0.55000000000000004">
      <c r="A242" s="291"/>
    </row>
    <row r="243" spans="1:1" x14ac:dyDescent="0.55000000000000004">
      <c r="A243" s="291"/>
    </row>
    <row r="244" spans="1:1" x14ac:dyDescent="0.55000000000000004">
      <c r="A244" s="291"/>
    </row>
    <row r="245" spans="1:1" x14ac:dyDescent="0.55000000000000004">
      <c r="A245" s="291"/>
    </row>
    <row r="246" spans="1:1" x14ac:dyDescent="0.55000000000000004">
      <c r="A246" s="291"/>
    </row>
    <row r="247" spans="1:1" x14ac:dyDescent="0.55000000000000004">
      <c r="A247" s="291"/>
    </row>
    <row r="248" spans="1:1" x14ac:dyDescent="0.55000000000000004">
      <c r="A248" s="291"/>
    </row>
    <row r="249" spans="1:1" x14ac:dyDescent="0.55000000000000004">
      <c r="A249" s="291"/>
    </row>
    <row r="250" spans="1:1" x14ac:dyDescent="0.55000000000000004">
      <c r="A250" s="291"/>
    </row>
    <row r="251" spans="1:1" x14ac:dyDescent="0.55000000000000004">
      <c r="A251" s="291"/>
    </row>
    <row r="252" spans="1:1" x14ac:dyDescent="0.55000000000000004">
      <c r="A252" s="291"/>
    </row>
    <row r="253" spans="1:1" x14ac:dyDescent="0.55000000000000004">
      <c r="A253" s="291"/>
    </row>
    <row r="254" spans="1:1" x14ac:dyDescent="0.55000000000000004">
      <c r="A254" s="291"/>
    </row>
    <row r="255" spans="1:1" x14ac:dyDescent="0.55000000000000004">
      <c r="A255" s="291"/>
    </row>
    <row r="256" spans="1:1" x14ac:dyDescent="0.55000000000000004">
      <c r="A256" s="291"/>
    </row>
    <row r="257" spans="1:1" x14ac:dyDescent="0.55000000000000004">
      <c r="A257" s="291"/>
    </row>
    <row r="258" spans="1:1" x14ac:dyDescent="0.55000000000000004">
      <c r="A258" s="291"/>
    </row>
    <row r="259" spans="1:1" x14ac:dyDescent="0.55000000000000004">
      <c r="A259" s="291"/>
    </row>
    <row r="260" spans="1:1" x14ac:dyDescent="0.55000000000000004">
      <c r="A260" s="291"/>
    </row>
    <row r="261" spans="1:1" x14ac:dyDescent="0.55000000000000004">
      <c r="A261" s="291"/>
    </row>
    <row r="262" spans="1:1" x14ac:dyDescent="0.55000000000000004">
      <c r="A262" s="291"/>
    </row>
    <row r="263" spans="1:1" x14ac:dyDescent="0.55000000000000004">
      <c r="A263" s="291"/>
    </row>
    <row r="264" spans="1:1" x14ac:dyDescent="0.55000000000000004">
      <c r="A264" s="291"/>
    </row>
    <row r="265" spans="1:1" x14ac:dyDescent="0.55000000000000004">
      <c r="A265" s="291"/>
    </row>
    <row r="266" spans="1:1" x14ac:dyDescent="0.55000000000000004">
      <c r="A266" s="291"/>
    </row>
    <row r="267" spans="1:1" x14ac:dyDescent="0.55000000000000004">
      <c r="A267" s="291"/>
    </row>
    <row r="268" spans="1:1" x14ac:dyDescent="0.55000000000000004">
      <c r="A268" s="291"/>
    </row>
    <row r="269" spans="1:1" x14ac:dyDescent="0.55000000000000004">
      <c r="A269" s="291"/>
    </row>
    <row r="270" spans="1:1" x14ac:dyDescent="0.55000000000000004">
      <c r="A270" s="291"/>
    </row>
    <row r="271" spans="1:1" x14ac:dyDescent="0.55000000000000004">
      <c r="A271" s="291"/>
    </row>
    <row r="272" spans="1:1" x14ac:dyDescent="0.55000000000000004">
      <c r="A272" s="291"/>
    </row>
    <row r="273" spans="1:1" x14ac:dyDescent="0.55000000000000004">
      <c r="A273" s="291"/>
    </row>
    <row r="274" spans="1:1" x14ac:dyDescent="0.55000000000000004">
      <c r="A274" s="291"/>
    </row>
    <row r="275" spans="1:1" x14ac:dyDescent="0.55000000000000004">
      <c r="A275" s="291"/>
    </row>
    <row r="276" spans="1:1" x14ac:dyDescent="0.55000000000000004">
      <c r="A276" s="291"/>
    </row>
    <row r="277" spans="1:1" x14ac:dyDescent="0.55000000000000004">
      <c r="A277" s="291"/>
    </row>
    <row r="278" spans="1:1" x14ac:dyDescent="0.55000000000000004">
      <c r="A278" s="291"/>
    </row>
    <row r="279" spans="1:1" x14ac:dyDescent="0.55000000000000004">
      <c r="A279" s="291"/>
    </row>
    <row r="280" spans="1:1" x14ac:dyDescent="0.55000000000000004">
      <c r="A280" s="291"/>
    </row>
    <row r="281" spans="1:1" x14ac:dyDescent="0.55000000000000004">
      <c r="A281" s="291"/>
    </row>
    <row r="282" spans="1:1" x14ac:dyDescent="0.55000000000000004">
      <c r="A282" s="291"/>
    </row>
    <row r="283" spans="1:1" x14ac:dyDescent="0.55000000000000004">
      <c r="A283" s="291"/>
    </row>
    <row r="284" spans="1:1" x14ac:dyDescent="0.55000000000000004">
      <c r="A284" s="291"/>
    </row>
    <row r="285" spans="1:1" x14ac:dyDescent="0.55000000000000004">
      <c r="A285" s="291"/>
    </row>
    <row r="286" spans="1:1" x14ac:dyDescent="0.55000000000000004">
      <c r="A286" s="291"/>
    </row>
    <row r="287" spans="1:1" x14ac:dyDescent="0.55000000000000004">
      <c r="A287" s="291"/>
    </row>
    <row r="288" spans="1:1" x14ac:dyDescent="0.55000000000000004">
      <c r="A288" s="291"/>
    </row>
    <row r="289" spans="1:1" x14ac:dyDescent="0.55000000000000004">
      <c r="A289" s="291"/>
    </row>
    <row r="290" spans="1:1" x14ac:dyDescent="0.55000000000000004">
      <c r="A290" s="291"/>
    </row>
    <row r="291" spans="1:1" x14ac:dyDescent="0.55000000000000004">
      <c r="A291" s="291"/>
    </row>
    <row r="292" spans="1:1" x14ac:dyDescent="0.55000000000000004">
      <c r="A292" s="291"/>
    </row>
    <row r="293" spans="1:1" x14ac:dyDescent="0.55000000000000004">
      <c r="A293" s="291"/>
    </row>
    <row r="294" spans="1:1" x14ac:dyDescent="0.55000000000000004">
      <c r="A294" s="291"/>
    </row>
    <row r="295" spans="1:1" x14ac:dyDescent="0.55000000000000004">
      <c r="A295" s="291"/>
    </row>
    <row r="296" spans="1:1" x14ac:dyDescent="0.55000000000000004">
      <c r="A296" s="291"/>
    </row>
    <row r="297" spans="1:1" x14ac:dyDescent="0.55000000000000004">
      <c r="A297" s="291"/>
    </row>
    <row r="298" spans="1:1" x14ac:dyDescent="0.55000000000000004">
      <c r="A298" s="291"/>
    </row>
    <row r="299" spans="1:1" x14ac:dyDescent="0.55000000000000004">
      <c r="A299" s="291"/>
    </row>
    <row r="300" spans="1:1" x14ac:dyDescent="0.55000000000000004">
      <c r="A300" s="291"/>
    </row>
    <row r="301" spans="1:1" x14ac:dyDescent="0.55000000000000004">
      <c r="A301" s="291"/>
    </row>
    <row r="302" spans="1:1" x14ac:dyDescent="0.55000000000000004">
      <c r="A302" s="291"/>
    </row>
    <row r="303" spans="1:1" x14ac:dyDescent="0.55000000000000004">
      <c r="A303" s="291"/>
    </row>
    <row r="304" spans="1:1" x14ac:dyDescent="0.55000000000000004">
      <c r="A304" s="291"/>
    </row>
    <row r="305" spans="1:1" x14ac:dyDescent="0.55000000000000004">
      <c r="A305" s="291"/>
    </row>
    <row r="306" spans="1:1" x14ac:dyDescent="0.55000000000000004">
      <c r="A306" s="291"/>
    </row>
    <row r="307" spans="1:1" x14ac:dyDescent="0.55000000000000004">
      <c r="A307" s="291"/>
    </row>
    <row r="308" spans="1:1" x14ac:dyDescent="0.55000000000000004">
      <c r="A308" s="291"/>
    </row>
    <row r="309" spans="1:1" x14ac:dyDescent="0.55000000000000004">
      <c r="A309" s="291"/>
    </row>
    <row r="310" spans="1:1" x14ac:dyDescent="0.55000000000000004">
      <c r="A310" s="291"/>
    </row>
    <row r="311" spans="1:1" x14ac:dyDescent="0.55000000000000004">
      <c r="A311" s="291"/>
    </row>
    <row r="312" spans="1:1" x14ac:dyDescent="0.55000000000000004">
      <c r="A312" s="291"/>
    </row>
    <row r="313" spans="1:1" x14ac:dyDescent="0.55000000000000004">
      <c r="A313" s="291"/>
    </row>
    <row r="314" spans="1:1" x14ac:dyDescent="0.55000000000000004">
      <c r="A314" s="291"/>
    </row>
    <row r="315" spans="1:1" x14ac:dyDescent="0.55000000000000004">
      <c r="A315" s="291"/>
    </row>
    <row r="316" spans="1:1" x14ac:dyDescent="0.55000000000000004">
      <c r="A316" s="291"/>
    </row>
    <row r="317" spans="1:1" x14ac:dyDescent="0.55000000000000004">
      <c r="A317" s="291"/>
    </row>
    <row r="318" spans="1:1" x14ac:dyDescent="0.55000000000000004">
      <c r="A318" s="291"/>
    </row>
    <row r="319" spans="1:1" x14ac:dyDescent="0.55000000000000004">
      <c r="A319" s="291"/>
    </row>
    <row r="320" spans="1:1" x14ac:dyDescent="0.55000000000000004">
      <c r="A320" s="291"/>
    </row>
    <row r="321" spans="1:1" x14ac:dyDescent="0.55000000000000004">
      <c r="A321" s="291"/>
    </row>
    <row r="322" spans="1:1" x14ac:dyDescent="0.55000000000000004">
      <c r="A322" s="291"/>
    </row>
    <row r="323" spans="1:1" x14ac:dyDescent="0.55000000000000004">
      <c r="A323" s="291"/>
    </row>
    <row r="324" spans="1:1" x14ac:dyDescent="0.55000000000000004">
      <c r="A324" s="291"/>
    </row>
    <row r="325" spans="1:1" x14ac:dyDescent="0.55000000000000004">
      <c r="A325" s="291"/>
    </row>
    <row r="326" spans="1:1" x14ac:dyDescent="0.55000000000000004">
      <c r="A326" s="291"/>
    </row>
    <row r="327" spans="1:1" x14ac:dyDescent="0.55000000000000004">
      <c r="A327" s="291"/>
    </row>
    <row r="328" spans="1:1" x14ac:dyDescent="0.55000000000000004">
      <c r="A328" s="291"/>
    </row>
    <row r="329" spans="1:1" x14ac:dyDescent="0.55000000000000004">
      <c r="A329" s="291"/>
    </row>
    <row r="330" spans="1:1" x14ac:dyDescent="0.55000000000000004">
      <c r="A330" s="291"/>
    </row>
    <row r="331" spans="1:1" x14ac:dyDescent="0.55000000000000004">
      <c r="A331" s="291"/>
    </row>
    <row r="332" spans="1:1" x14ac:dyDescent="0.55000000000000004">
      <c r="A332" s="291"/>
    </row>
    <row r="333" spans="1:1" x14ac:dyDescent="0.55000000000000004">
      <c r="A333" s="291"/>
    </row>
    <row r="334" spans="1:1" x14ac:dyDescent="0.55000000000000004">
      <c r="A334" s="291"/>
    </row>
    <row r="335" spans="1:1" x14ac:dyDescent="0.55000000000000004">
      <c r="A335" s="291"/>
    </row>
    <row r="336" spans="1:1" x14ac:dyDescent="0.55000000000000004">
      <c r="A336" s="291"/>
    </row>
    <row r="337" spans="1:1" x14ac:dyDescent="0.55000000000000004">
      <c r="A337" s="291"/>
    </row>
    <row r="338" spans="1:1" x14ac:dyDescent="0.55000000000000004">
      <c r="A338" s="291"/>
    </row>
    <row r="339" spans="1:1" x14ac:dyDescent="0.55000000000000004">
      <c r="A339" s="291"/>
    </row>
    <row r="340" spans="1:1" x14ac:dyDescent="0.55000000000000004">
      <c r="A340" s="291"/>
    </row>
    <row r="341" spans="1:1" x14ac:dyDescent="0.55000000000000004">
      <c r="A341" s="291"/>
    </row>
    <row r="342" spans="1:1" x14ac:dyDescent="0.55000000000000004">
      <c r="A342" s="291"/>
    </row>
    <row r="343" spans="1:1" x14ac:dyDescent="0.55000000000000004">
      <c r="A343" s="291"/>
    </row>
    <row r="344" spans="1:1" x14ac:dyDescent="0.55000000000000004">
      <c r="A344" s="291"/>
    </row>
    <row r="345" spans="1:1" x14ac:dyDescent="0.55000000000000004">
      <c r="A345" s="291"/>
    </row>
    <row r="346" spans="1:1" x14ac:dyDescent="0.55000000000000004">
      <c r="A346" s="291"/>
    </row>
    <row r="347" spans="1:1" x14ac:dyDescent="0.55000000000000004">
      <c r="A347" s="291"/>
    </row>
    <row r="348" spans="1:1" x14ac:dyDescent="0.55000000000000004">
      <c r="A348" s="291"/>
    </row>
    <row r="349" spans="1:1" x14ac:dyDescent="0.55000000000000004">
      <c r="A349" s="291"/>
    </row>
    <row r="350" spans="1:1" x14ac:dyDescent="0.55000000000000004">
      <c r="A350" s="291"/>
    </row>
    <row r="351" spans="1:1" x14ac:dyDescent="0.55000000000000004">
      <c r="A351" s="291"/>
    </row>
    <row r="352" spans="1:1" x14ac:dyDescent="0.55000000000000004">
      <c r="A352" s="291"/>
    </row>
    <row r="353" spans="1:1" x14ac:dyDescent="0.55000000000000004">
      <c r="A353" s="291"/>
    </row>
    <row r="354" spans="1:1" x14ac:dyDescent="0.55000000000000004">
      <c r="A354" s="291"/>
    </row>
    <row r="355" spans="1:1" x14ac:dyDescent="0.55000000000000004">
      <c r="A355" s="291"/>
    </row>
    <row r="356" spans="1:1" x14ac:dyDescent="0.55000000000000004">
      <c r="A356" s="291"/>
    </row>
    <row r="357" spans="1:1" x14ac:dyDescent="0.55000000000000004">
      <c r="A357" s="291"/>
    </row>
    <row r="358" spans="1:1" x14ac:dyDescent="0.55000000000000004">
      <c r="A358" s="291"/>
    </row>
    <row r="359" spans="1:1" x14ac:dyDescent="0.55000000000000004">
      <c r="A359" s="291"/>
    </row>
    <row r="360" spans="1:1" x14ac:dyDescent="0.55000000000000004">
      <c r="A360" s="291"/>
    </row>
    <row r="361" spans="1:1" x14ac:dyDescent="0.55000000000000004">
      <c r="A361" s="291"/>
    </row>
    <row r="362" spans="1:1" x14ac:dyDescent="0.55000000000000004">
      <c r="A362" s="291"/>
    </row>
    <row r="363" spans="1:1" x14ac:dyDescent="0.55000000000000004">
      <c r="A363" s="291"/>
    </row>
    <row r="364" spans="1:1" x14ac:dyDescent="0.55000000000000004">
      <c r="A364" s="291"/>
    </row>
    <row r="365" spans="1:1" x14ac:dyDescent="0.55000000000000004">
      <c r="A365" s="291"/>
    </row>
    <row r="366" spans="1:1" x14ac:dyDescent="0.55000000000000004">
      <c r="A366" s="291"/>
    </row>
    <row r="367" spans="1:1" x14ac:dyDescent="0.55000000000000004">
      <c r="A367" s="291"/>
    </row>
    <row r="368" spans="1:1" x14ac:dyDescent="0.55000000000000004">
      <c r="A368" s="291"/>
    </row>
    <row r="369" spans="1:1" x14ac:dyDescent="0.55000000000000004">
      <c r="A369" s="291"/>
    </row>
    <row r="370" spans="1:1" x14ac:dyDescent="0.55000000000000004">
      <c r="A370" s="291"/>
    </row>
    <row r="371" spans="1:1" x14ac:dyDescent="0.55000000000000004">
      <c r="A371" s="291"/>
    </row>
    <row r="372" spans="1:1" x14ac:dyDescent="0.55000000000000004">
      <c r="A372" s="291"/>
    </row>
    <row r="373" spans="1:1" x14ac:dyDescent="0.55000000000000004">
      <c r="A373" s="291"/>
    </row>
    <row r="374" spans="1:1" x14ac:dyDescent="0.55000000000000004">
      <c r="A374" s="291"/>
    </row>
    <row r="375" spans="1:1" x14ac:dyDescent="0.55000000000000004">
      <c r="A375" s="291"/>
    </row>
    <row r="376" spans="1:1" x14ac:dyDescent="0.55000000000000004">
      <c r="A376" s="291"/>
    </row>
    <row r="377" spans="1:1" x14ac:dyDescent="0.55000000000000004">
      <c r="A377" s="291"/>
    </row>
    <row r="378" spans="1:1" x14ac:dyDescent="0.55000000000000004">
      <c r="A378" s="291"/>
    </row>
    <row r="379" spans="1:1" x14ac:dyDescent="0.55000000000000004">
      <c r="A379" s="291"/>
    </row>
    <row r="380" spans="1:1" x14ac:dyDescent="0.55000000000000004">
      <c r="A380" s="291"/>
    </row>
    <row r="381" spans="1:1" x14ac:dyDescent="0.55000000000000004">
      <c r="A381" s="291"/>
    </row>
    <row r="382" spans="1:1" x14ac:dyDescent="0.55000000000000004">
      <c r="A382" s="291"/>
    </row>
    <row r="383" spans="1:1" x14ac:dyDescent="0.55000000000000004">
      <c r="A383" s="291"/>
    </row>
    <row r="384" spans="1:1" x14ac:dyDescent="0.55000000000000004">
      <c r="A384" s="291"/>
    </row>
    <row r="385" spans="1:1" x14ac:dyDescent="0.55000000000000004">
      <c r="A385" s="291"/>
    </row>
    <row r="386" spans="1:1" x14ac:dyDescent="0.55000000000000004">
      <c r="A386" s="291"/>
    </row>
    <row r="387" spans="1:1" x14ac:dyDescent="0.55000000000000004">
      <c r="A387" s="291"/>
    </row>
    <row r="388" spans="1:1" x14ac:dyDescent="0.55000000000000004">
      <c r="A388" s="291"/>
    </row>
    <row r="389" spans="1:1" x14ac:dyDescent="0.55000000000000004">
      <c r="A389" s="291"/>
    </row>
    <row r="390" spans="1:1" x14ac:dyDescent="0.55000000000000004">
      <c r="A390" s="291"/>
    </row>
    <row r="391" spans="1:1" x14ac:dyDescent="0.55000000000000004">
      <c r="A391" s="291"/>
    </row>
    <row r="392" spans="1:1" x14ac:dyDescent="0.55000000000000004">
      <c r="A392" s="291"/>
    </row>
    <row r="393" spans="1:1" x14ac:dyDescent="0.55000000000000004">
      <c r="A393" s="291"/>
    </row>
    <row r="394" spans="1:1" x14ac:dyDescent="0.55000000000000004">
      <c r="A394" s="291"/>
    </row>
    <row r="395" spans="1:1" x14ac:dyDescent="0.55000000000000004">
      <c r="A395" s="291"/>
    </row>
    <row r="396" spans="1:1" x14ac:dyDescent="0.55000000000000004">
      <c r="A396" s="291"/>
    </row>
    <row r="397" spans="1:1" x14ac:dyDescent="0.55000000000000004">
      <c r="A397" s="291"/>
    </row>
    <row r="398" spans="1:1" x14ac:dyDescent="0.55000000000000004">
      <c r="A398" s="291"/>
    </row>
    <row r="399" spans="1:1" x14ac:dyDescent="0.55000000000000004">
      <c r="A399" s="291"/>
    </row>
    <row r="400" spans="1:1" x14ac:dyDescent="0.55000000000000004">
      <c r="A400" s="291"/>
    </row>
    <row r="401" spans="1:1" x14ac:dyDescent="0.55000000000000004">
      <c r="A401" s="291"/>
    </row>
    <row r="402" spans="1:1" x14ac:dyDescent="0.55000000000000004">
      <c r="A402" s="291"/>
    </row>
    <row r="403" spans="1:1" x14ac:dyDescent="0.55000000000000004">
      <c r="A403" s="291"/>
    </row>
    <row r="404" spans="1:1" x14ac:dyDescent="0.55000000000000004">
      <c r="A404" s="291"/>
    </row>
    <row r="405" spans="1:1" x14ac:dyDescent="0.55000000000000004">
      <c r="A405" s="291"/>
    </row>
    <row r="406" spans="1:1" x14ac:dyDescent="0.55000000000000004">
      <c r="A406" s="291"/>
    </row>
    <row r="407" spans="1:1" x14ac:dyDescent="0.55000000000000004">
      <c r="A407" s="291"/>
    </row>
    <row r="408" spans="1:1" x14ac:dyDescent="0.55000000000000004">
      <c r="A408" s="291"/>
    </row>
    <row r="409" spans="1:1" x14ac:dyDescent="0.55000000000000004">
      <c r="A409" s="291"/>
    </row>
    <row r="410" spans="1:1" x14ac:dyDescent="0.55000000000000004">
      <c r="A410" s="291"/>
    </row>
    <row r="411" spans="1:1" x14ac:dyDescent="0.55000000000000004">
      <c r="A411" s="291"/>
    </row>
    <row r="412" spans="1:1" x14ac:dyDescent="0.55000000000000004">
      <c r="A412" s="291"/>
    </row>
    <row r="413" spans="1:1" x14ac:dyDescent="0.55000000000000004">
      <c r="A413" s="291"/>
    </row>
    <row r="414" spans="1:1" x14ac:dyDescent="0.55000000000000004">
      <c r="A414" s="291"/>
    </row>
    <row r="415" spans="1:1" x14ac:dyDescent="0.55000000000000004">
      <c r="A415" s="291"/>
    </row>
    <row r="416" spans="1:1" x14ac:dyDescent="0.55000000000000004">
      <c r="A416" s="291"/>
    </row>
    <row r="417" spans="1:1" x14ac:dyDescent="0.55000000000000004">
      <c r="A417" s="291"/>
    </row>
    <row r="418" spans="1:1" x14ac:dyDescent="0.55000000000000004">
      <c r="A418" s="291"/>
    </row>
    <row r="419" spans="1:1" x14ac:dyDescent="0.55000000000000004">
      <c r="A419" s="291"/>
    </row>
    <row r="420" spans="1:1" x14ac:dyDescent="0.55000000000000004">
      <c r="A420" s="291"/>
    </row>
    <row r="421" spans="1:1" x14ac:dyDescent="0.55000000000000004">
      <c r="A421" s="291"/>
    </row>
    <row r="422" spans="1:1" x14ac:dyDescent="0.55000000000000004">
      <c r="A422" s="291"/>
    </row>
    <row r="423" spans="1:1" x14ac:dyDescent="0.55000000000000004">
      <c r="A423" s="291"/>
    </row>
    <row r="424" spans="1:1" x14ac:dyDescent="0.55000000000000004">
      <c r="A424" s="291"/>
    </row>
    <row r="425" spans="1:1" x14ac:dyDescent="0.55000000000000004">
      <c r="A425" s="291"/>
    </row>
    <row r="426" spans="1:1" x14ac:dyDescent="0.55000000000000004">
      <c r="A426" s="291"/>
    </row>
    <row r="427" spans="1:1" x14ac:dyDescent="0.55000000000000004">
      <c r="A427" s="291"/>
    </row>
    <row r="428" spans="1:1" x14ac:dyDescent="0.55000000000000004">
      <c r="A428" s="291"/>
    </row>
    <row r="429" spans="1:1" x14ac:dyDescent="0.55000000000000004">
      <c r="A429" s="291"/>
    </row>
    <row r="430" spans="1:1" x14ac:dyDescent="0.55000000000000004">
      <c r="A430" s="291"/>
    </row>
    <row r="431" spans="1:1" x14ac:dyDescent="0.55000000000000004">
      <c r="A431" s="291"/>
    </row>
    <row r="432" spans="1:1" x14ac:dyDescent="0.55000000000000004">
      <c r="A432" s="291"/>
    </row>
    <row r="433" spans="1:1" x14ac:dyDescent="0.55000000000000004">
      <c r="A433" s="291"/>
    </row>
    <row r="434" spans="1:1" x14ac:dyDescent="0.55000000000000004">
      <c r="A434" s="291"/>
    </row>
    <row r="435" spans="1:1" x14ac:dyDescent="0.55000000000000004">
      <c r="A435" s="291"/>
    </row>
    <row r="436" spans="1:1" x14ac:dyDescent="0.55000000000000004">
      <c r="A436" s="291"/>
    </row>
    <row r="437" spans="1:1" x14ac:dyDescent="0.55000000000000004">
      <c r="A437" s="291"/>
    </row>
    <row r="438" spans="1:1" x14ac:dyDescent="0.55000000000000004">
      <c r="A438" s="291"/>
    </row>
    <row r="439" spans="1:1" x14ac:dyDescent="0.55000000000000004">
      <c r="A439" s="291"/>
    </row>
    <row r="440" spans="1:1" x14ac:dyDescent="0.55000000000000004">
      <c r="A440" s="291"/>
    </row>
    <row r="441" spans="1:1" x14ac:dyDescent="0.55000000000000004">
      <c r="A441" s="291"/>
    </row>
    <row r="442" spans="1:1" x14ac:dyDescent="0.55000000000000004">
      <c r="A442" s="291"/>
    </row>
    <row r="443" spans="1:1" x14ac:dyDescent="0.55000000000000004">
      <c r="A443" s="291"/>
    </row>
    <row r="444" spans="1:1" x14ac:dyDescent="0.55000000000000004">
      <c r="A444" s="291"/>
    </row>
    <row r="445" spans="1:1" x14ac:dyDescent="0.55000000000000004">
      <c r="A445" s="291"/>
    </row>
    <row r="446" spans="1:1" x14ac:dyDescent="0.55000000000000004">
      <c r="A446" s="291"/>
    </row>
    <row r="447" spans="1:1" x14ac:dyDescent="0.55000000000000004">
      <c r="A447" s="291"/>
    </row>
    <row r="448" spans="1:1" x14ac:dyDescent="0.55000000000000004">
      <c r="A448" s="291"/>
    </row>
    <row r="449" spans="1:1" x14ac:dyDescent="0.55000000000000004">
      <c r="A449" s="291"/>
    </row>
  </sheetData>
  <protectedRanges>
    <protectedRange sqref="A6" name="ช่วง6_1"/>
    <protectedRange sqref="D19:D23" name="ช่วง1"/>
    <protectedRange sqref="F19:F23" name="ช่วง2"/>
    <protectedRange sqref="H19:H23" name="ช่วง3"/>
    <protectedRange sqref="K19:K23" name="ช่วง4"/>
  </protectedRanges>
  <mergeCells count="35">
    <mergeCell ref="B24:C25"/>
    <mergeCell ref="D24:E24"/>
    <mergeCell ref="F24:G24"/>
    <mergeCell ref="H24:I24"/>
    <mergeCell ref="K24:K25"/>
    <mergeCell ref="B8:C9"/>
    <mergeCell ref="D8:E8"/>
    <mergeCell ref="F8:G8"/>
    <mergeCell ref="H8:I8"/>
    <mergeCell ref="K8:K9"/>
    <mergeCell ref="B35:C36"/>
    <mergeCell ref="D35:E35"/>
    <mergeCell ref="F35:G35"/>
    <mergeCell ref="H35:I35"/>
    <mergeCell ref="K35:K36"/>
    <mergeCell ref="B57:C58"/>
    <mergeCell ref="D57:E57"/>
    <mergeCell ref="F57:G57"/>
    <mergeCell ref="H57:I57"/>
    <mergeCell ref="K57:K58"/>
    <mergeCell ref="B72:C73"/>
    <mergeCell ref="D72:E72"/>
    <mergeCell ref="F72:G72"/>
    <mergeCell ref="H72:I72"/>
    <mergeCell ref="K72:K73"/>
    <mergeCell ref="B91:C92"/>
    <mergeCell ref="D91:E91"/>
    <mergeCell ref="F91:G91"/>
    <mergeCell ref="H91:I91"/>
    <mergeCell ref="K91:K92"/>
    <mergeCell ref="B113:C114"/>
    <mergeCell ref="D113:E113"/>
    <mergeCell ref="F113:G113"/>
    <mergeCell ref="H113:I113"/>
    <mergeCell ref="K113:K114"/>
  </mergeCells>
  <phoneticPr fontId="6" type="noConversion"/>
  <pageMargins left="0.7" right="0.7" top="0.75" bottom="0.75" header="0.3" footer="0.3"/>
  <pageSetup paperSize="9" orientation="landscape" verticalDpi="0" r:id="rId1"/>
  <headerFooter>
    <oddHeader>&amp;R&amp;"TH Sarabun New,Regular"&amp;14ปร.4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EE29C-95E3-410C-A1EE-F7F0D765CC6E}">
  <sheetPr>
    <tabColor theme="8" tint="0.39997558519241921"/>
  </sheetPr>
  <dimension ref="A1:X458"/>
  <sheetViews>
    <sheetView showGridLines="0" tabSelected="1" topLeftCell="A109" zoomScale="145" zoomScaleNormal="145" workbookViewId="0">
      <selection activeCell="B22" sqref="B22"/>
    </sheetView>
  </sheetViews>
  <sheetFormatPr defaultRowHeight="21.75" x14ac:dyDescent="0.5"/>
  <cols>
    <col min="1" max="1" width="9" style="227"/>
    <col min="2" max="2" width="38.375" style="228" customWidth="1"/>
    <col min="3" max="6" width="8.25" style="227" customWidth="1"/>
    <col min="7" max="7" width="8.25" style="229" customWidth="1"/>
    <col min="8" max="9" width="8.25" style="227" customWidth="1"/>
    <col min="10" max="10" width="9" style="10"/>
    <col min="11" max="11" width="9" style="235"/>
  </cols>
  <sheetData>
    <row r="1" spans="1:24" ht="43.5" x14ac:dyDescent="0.5">
      <c r="A1" s="230" t="s">
        <v>0</v>
      </c>
      <c r="B1" s="230" t="s">
        <v>1</v>
      </c>
      <c r="C1" s="231" t="s">
        <v>2</v>
      </c>
      <c r="D1" s="230" t="s">
        <v>3</v>
      </c>
      <c r="E1" s="230" t="s">
        <v>4</v>
      </c>
      <c r="F1" s="230" t="s">
        <v>3</v>
      </c>
      <c r="G1" s="232" t="s">
        <v>5</v>
      </c>
      <c r="H1" s="230" t="s">
        <v>3</v>
      </c>
      <c r="I1" s="230"/>
    </row>
    <row r="2" spans="1:24" x14ac:dyDescent="0.5">
      <c r="A2" s="220">
        <v>1</v>
      </c>
      <c r="B2" s="221" t="s">
        <v>156</v>
      </c>
      <c r="C2" s="222"/>
      <c r="D2" s="222"/>
      <c r="E2" s="222"/>
      <c r="F2" s="222"/>
      <c r="G2" s="223"/>
      <c r="H2" s="222"/>
      <c r="I2" s="222"/>
    </row>
    <row r="3" spans="1:24" s="178" customFormat="1" x14ac:dyDescent="0.5">
      <c r="A3" s="177">
        <v>1.1000000000000001</v>
      </c>
      <c r="B3" s="180" t="s">
        <v>135</v>
      </c>
      <c r="C3" s="179"/>
      <c r="D3" s="177"/>
      <c r="E3" s="177"/>
      <c r="F3" s="177"/>
      <c r="G3" s="179"/>
      <c r="H3" s="177"/>
      <c r="I3" s="177"/>
      <c r="K3" s="236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</row>
    <row r="4" spans="1:24" s="178" customFormat="1" x14ac:dyDescent="0.5">
      <c r="A4" s="177"/>
      <c r="B4" s="180" t="s">
        <v>150</v>
      </c>
      <c r="C4" s="179">
        <f>((21.5+12)/2)*5</f>
        <v>83.75</v>
      </c>
      <c r="D4" s="177" t="s">
        <v>32</v>
      </c>
      <c r="E4" s="177">
        <v>1</v>
      </c>
      <c r="F4" s="177" t="s">
        <v>154</v>
      </c>
      <c r="G4" s="179">
        <f>E4*C4</f>
        <v>83.75</v>
      </c>
      <c r="H4" s="177" t="str">
        <f>D4</f>
        <v>ตร.ม.</v>
      </c>
      <c r="I4" s="177"/>
      <c r="K4" s="236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</row>
    <row r="5" spans="1:24" s="178" customFormat="1" x14ac:dyDescent="0.5">
      <c r="A5" s="177"/>
      <c r="B5" s="180" t="s">
        <v>151</v>
      </c>
      <c r="C5" s="179">
        <f>((22.4)/2)*5-(0.5*5.2*5)</f>
        <v>43</v>
      </c>
      <c r="D5" s="177" t="s">
        <v>32</v>
      </c>
      <c r="E5" s="177">
        <v>1</v>
      </c>
      <c r="F5" s="177" t="s">
        <v>154</v>
      </c>
      <c r="G5" s="179">
        <f t="shared" ref="G5:G7" si="0">E5*C5</f>
        <v>43</v>
      </c>
      <c r="H5" s="177" t="str">
        <f t="shared" ref="H5:H7" si="1">D5</f>
        <v>ตร.ม.</v>
      </c>
      <c r="I5" s="177"/>
      <c r="K5" s="236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</row>
    <row r="6" spans="1:24" s="178" customFormat="1" x14ac:dyDescent="0.5">
      <c r="A6" s="177"/>
      <c r="B6" s="180" t="s">
        <v>152</v>
      </c>
      <c r="C6" s="179">
        <f>0.5*10.4*5</f>
        <v>26</v>
      </c>
      <c r="D6" s="177" t="s">
        <v>32</v>
      </c>
      <c r="E6" s="177">
        <v>2</v>
      </c>
      <c r="F6" s="177" t="s">
        <v>154</v>
      </c>
      <c r="G6" s="179">
        <f t="shared" si="0"/>
        <v>52</v>
      </c>
      <c r="H6" s="177" t="str">
        <f t="shared" si="1"/>
        <v>ตร.ม.</v>
      </c>
      <c r="I6" s="177"/>
      <c r="K6" s="236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</row>
    <row r="7" spans="1:24" s="178" customFormat="1" x14ac:dyDescent="0.5">
      <c r="A7" s="177"/>
      <c r="B7" s="180" t="s">
        <v>153</v>
      </c>
      <c r="C7" s="179">
        <f>0.5*(6.9+3.5)*3.53</f>
        <v>18.355999999999998</v>
      </c>
      <c r="D7" s="177" t="s">
        <v>32</v>
      </c>
      <c r="E7" s="177">
        <v>2</v>
      </c>
      <c r="F7" s="177" t="s">
        <v>154</v>
      </c>
      <c r="G7" s="179">
        <f t="shared" si="0"/>
        <v>36.711999999999996</v>
      </c>
      <c r="H7" s="177" t="str">
        <f t="shared" si="1"/>
        <v>ตร.ม.</v>
      </c>
      <c r="I7" s="177"/>
      <c r="K7" s="236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24" s="178" customFormat="1" x14ac:dyDescent="0.5">
      <c r="A8" s="240"/>
      <c r="B8" s="241" t="s">
        <v>19</v>
      </c>
      <c r="C8" s="242"/>
      <c r="D8" s="243"/>
      <c r="E8" s="243"/>
      <c r="F8" s="243"/>
      <c r="G8" s="242">
        <f>SUM(G4:G7)</f>
        <v>215.46199999999999</v>
      </c>
      <c r="H8" s="243" t="s">
        <v>32</v>
      </c>
      <c r="I8" s="244"/>
      <c r="K8" s="236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</row>
    <row r="9" spans="1:24" s="178" customFormat="1" x14ac:dyDescent="0.5">
      <c r="A9" s="177">
        <v>1.2</v>
      </c>
      <c r="B9" s="180" t="s">
        <v>149</v>
      </c>
      <c r="C9" s="179"/>
      <c r="D9" s="177"/>
      <c r="E9" s="177"/>
      <c r="F9" s="177"/>
      <c r="G9" s="179"/>
      <c r="H9" s="177"/>
      <c r="I9" s="177"/>
      <c r="K9" s="236"/>
      <c r="L9" s="217"/>
      <c r="M9" s="217"/>
      <c r="N9" s="217"/>
      <c r="O9" s="217"/>
      <c r="P9" s="217"/>
      <c r="Q9" s="217"/>
      <c r="R9" s="217"/>
      <c r="S9" s="217"/>
      <c r="T9" s="217"/>
      <c r="U9" s="217"/>
      <c r="V9" s="217"/>
      <c r="W9" s="217"/>
      <c r="X9" s="217"/>
    </row>
    <row r="10" spans="1:24" s="178" customFormat="1" x14ac:dyDescent="0.5">
      <c r="A10" s="177"/>
      <c r="B10" s="180" t="s">
        <v>155</v>
      </c>
      <c r="C10" s="179">
        <v>145</v>
      </c>
      <c r="D10" s="177" t="s">
        <v>32</v>
      </c>
      <c r="E10" s="177">
        <v>1</v>
      </c>
      <c r="F10" s="177" t="s">
        <v>154</v>
      </c>
      <c r="G10" s="179">
        <f>E10*C10</f>
        <v>145</v>
      </c>
      <c r="H10" s="177" t="str">
        <f t="shared" ref="H10" si="2">D10</f>
        <v>ตร.ม.</v>
      </c>
      <c r="I10" s="177"/>
      <c r="K10" s="236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</row>
    <row r="11" spans="1:24" s="178" customFormat="1" x14ac:dyDescent="0.5">
      <c r="A11" s="240"/>
      <c r="B11" s="241" t="s">
        <v>19</v>
      </c>
      <c r="C11" s="242"/>
      <c r="D11" s="243"/>
      <c r="E11" s="243"/>
      <c r="F11" s="243"/>
      <c r="G11" s="242">
        <f>SUM(G10)</f>
        <v>145</v>
      </c>
      <c r="H11" s="243" t="s">
        <v>32</v>
      </c>
      <c r="I11" s="244"/>
      <c r="K11" s="236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7"/>
    </row>
    <row r="12" spans="1:24" s="178" customFormat="1" ht="42" customHeight="1" x14ac:dyDescent="0.5">
      <c r="A12" s="177">
        <v>1.3</v>
      </c>
      <c r="B12" s="245" t="s">
        <v>157</v>
      </c>
      <c r="C12" s="179">
        <v>276.64999999999998</v>
      </c>
      <c r="D12" s="177" t="s">
        <v>32</v>
      </c>
      <c r="E12" s="177">
        <v>1</v>
      </c>
      <c r="F12" s="177" t="s">
        <v>154</v>
      </c>
      <c r="G12" s="179">
        <f>E12*C12</f>
        <v>276.64999999999998</v>
      </c>
      <c r="H12" s="177" t="str">
        <f t="shared" ref="H12" si="3">D12</f>
        <v>ตร.ม.</v>
      </c>
      <c r="I12" s="177"/>
      <c r="K12" s="236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</row>
    <row r="13" spans="1:24" s="178" customFormat="1" x14ac:dyDescent="0.5">
      <c r="A13" s="240"/>
      <c r="B13" s="241" t="s">
        <v>19</v>
      </c>
      <c r="C13" s="242"/>
      <c r="D13" s="243"/>
      <c r="E13" s="243"/>
      <c r="F13" s="243"/>
      <c r="G13" s="242">
        <f>SUM(G12)</f>
        <v>276.64999999999998</v>
      </c>
      <c r="H13" s="243" t="s">
        <v>32</v>
      </c>
      <c r="I13" s="244"/>
      <c r="K13" s="236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</row>
    <row r="14" spans="1:24" s="178" customFormat="1" x14ac:dyDescent="0.5">
      <c r="A14" s="177">
        <v>1.4</v>
      </c>
      <c r="B14" s="180" t="s">
        <v>134</v>
      </c>
      <c r="C14" s="179"/>
      <c r="D14" s="177"/>
      <c r="E14" s="177"/>
      <c r="F14" s="177"/>
      <c r="G14" s="179"/>
      <c r="H14" s="177"/>
      <c r="I14" s="177"/>
      <c r="K14" s="236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</row>
    <row r="15" spans="1:24" s="178" customFormat="1" ht="24.75" customHeight="1" x14ac:dyDescent="0.5">
      <c r="A15" s="177" t="s">
        <v>167</v>
      </c>
      <c r="B15" s="246" t="s">
        <v>161</v>
      </c>
      <c r="C15" s="179">
        <v>33</v>
      </c>
      <c r="D15" s="177" t="s">
        <v>160</v>
      </c>
      <c r="E15" s="177">
        <v>1</v>
      </c>
      <c r="F15" s="177" t="s">
        <v>154</v>
      </c>
      <c r="G15" s="179">
        <f>E15*C15</f>
        <v>33</v>
      </c>
      <c r="H15" s="177" t="str">
        <f t="shared" ref="H15" si="4">D15</f>
        <v>ชุด</v>
      </c>
      <c r="I15" s="177"/>
      <c r="K15" s="236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</row>
    <row r="16" spans="1:24" s="178" customFormat="1" ht="24.75" customHeight="1" x14ac:dyDescent="0.5">
      <c r="A16" s="240"/>
      <c r="B16" s="241" t="s">
        <v>19</v>
      </c>
      <c r="C16" s="242"/>
      <c r="D16" s="243"/>
      <c r="E16" s="243"/>
      <c r="F16" s="243"/>
      <c r="G16" s="242">
        <f>SUM(G15)</f>
        <v>33</v>
      </c>
      <c r="H16" s="243" t="s">
        <v>160</v>
      </c>
      <c r="I16" s="244"/>
      <c r="K16" s="236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</row>
    <row r="17" spans="1:24" s="178" customFormat="1" x14ac:dyDescent="0.5">
      <c r="A17" s="177" t="s">
        <v>168</v>
      </c>
      <c r="B17" s="180" t="s">
        <v>166</v>
      </c>
      <c r="C17" s="179">
        <v>25</v>
      </c>
      <c r="D17" s="177" t="s">
        <v>160</v>
      </c>
      <c r="E17" s="177">
        <v>1</v>
      </c>
      <c r="F17" s="177" t="s">
        <v>154</v>
      </c>
      <c r="G17" s="179">
        <f>E17*C17</f>
        <v>25</v>
      </c>
      <c r="H17" s="177" t="str">
        <f t="shared" ref="H17" si="5">D17</f>
        <v>ชุด</v>
      </c>
      <c r="I17" s="177"/>
      <c r="K17" s="236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</row>
    <row r="18" spans="1:24" s="178" customFormat="1" x14ac:dyDescent="0.5">
      <c r="A18" s="240"/>
      <c r="B18" s="241" t="s">
        <v>19</v>
      </c>
      <c r="C18" s="242"/>
      <c r="D18" s="243"/>
      <c r="E18" s="243"/>
      <c r="F18" s="243"/>
      <c r="G18" s="242">
        <f>SUM(G17)</f>
        <v>25</v>
      </c>
      <c r="H18" s="243" t="s">
        <v>160</v>
      </c>
      <c r="I18" s="244"/>
      <c r="K18" s="236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</row>
    <row r="19" spans="1:24" s="178" customFormat="1" x14ac:dyDescent="0.5">
      <c r="A19" s="177" t="s">
        <v>169</v>
      </c>
      <c r="B19" s="180" t="s">
        <v>170</v>
      </c>
      <c r="C19" s="179">
        <v>6</v>
      </c>
      <c r="D19" s="177" t="s">
        <v>160</v>
      </c>
      <c r="E19" s="177">
        <v>1</v>
      </c>
      <c r="F19" s="177" t="s">
        <v>154</v>
      </c>
      <c r="G19" s="179">
        <f>E19*C19</f>
        <v>6</v>
      </c>
      <c r="H19" s="177" t="str">
        <f t="shared" ref="H19" si="6">D19</f>
        <v>ชุด</v>
      </c>
      <c r="I19" s="177"/>
      <c r="K19" s="236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</row>
    <row r="20" spans="1:24" s="178" customFormat="1" x14ac:dyDescent="0.5">
      <c r="A20" s="240"/>
      <c r="B20" s="241" t="s">
        <v>19</v>
      </c>
      <c r="C20" s="242"/>
      <c r="D20" s="243"/>
      <c r="E20" s="243"/>
      <c r="F20" s="243"/>
      <c r="G20" s="242">
        <f>SUM(G19)</f>
        <v>6</v>
      </c>
      <c r="H20" s="243" t="s">
        <v>160</v>
      </c>
      <c r="I20" s="244"/>
      <c r="K20" s="236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</row>
    <row r="21" spans="1:24" s="178" customFormat="1" x14ac:dyDescent="0.5">
      <c r="A21" s="177">
        <v>1.5</v>
      </c>
      <c r="B21" s="180" t="s">
        <v>256</v>
      </c>
      <c r="C21" s="179">
        <f>2*2+0.8*0.8*2</f>
        <v>5.28</v>
      </c>
      <c r="D21" s="177" t="s">
        <v>32</v>
      </c>
      <c r="E21" s="177">
        <v>1</v>
      </c>
      <c r="F21" s="177" t="s">
        <v>159</v>
      </c>
      <c r="G21" s="179">
        <f>E21*C21</f>
        <v>5.28</v>
      </c>
      <c r="H21" s="177" t="str">
        <f t="shared" ref="H21" si="7">D21</f>
        <v>ตร.ม.</v>
      </c>
      <c r="I21" s="177"/>
      <c r="K21" s="236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</row>
    <row r="22" spans="1:24" s="178" customFormat="1" x14ac:dyDescent="0.5">
      <c r="A22" s="240"/>
      <c r="B22" s="241" t="s">
        <v>19</v>
      </c>
      <c r="C22" s="242"/>
      <c r="D22" s="243"/>
      <c r="E22" s="243"/>
      <c r="F22" s="243"/>
      <c r="G22" s="242">
        <f>SUM(G21)</f>
        <v>5.28</v>
      </c>
      <c r="H22" s="243" t="str">
        <f>H21</f>
        <v>ตร.ม.</v>
      </c>
      <c r="I22" s="244"/>
      <c r="K22" s="236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</row>
    <row r="23" spans="1:24" s="178" customFormat="1" x14ac:dyDescent="0.5">
      <c r="A23" s="181">
        <v>2</v>
      </c>
      <c r="B23" s="182" t="s">
        <v>137</v>
      </c>
      <c r="C23" s="177"/>
      <c r="D23" s="177"/>
      <c r="E23" s="177"/>
      <c r="F23" s="177"/>
      <c r="G23" s="179"/>
      <c r="H23" s="177"/>
      <c r="I23" s="177"/>
      <c r="K23" s="236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</row>
    <row r="24" spans="1:24" s="178" customFormat="1" x14ac:dyDescent="0.5">
      <c r="A24" s="177">
        <v>2.1</v>
      </c>
      <c r="B24" s="233" t="s">
        <v>136</v>
      </c>
      <c r="C24" s="179">
        <f>G8+G11</f>
        <v>360.46199999999999</v>
      </c>
      <c r="D24" s="177" t="s">
        <v>32</v>
      </c>
      <c r="E24" s="177">
        <v>1</v>
      </c>
      <c r="F24" s="177" t="s">
        <v>154</v>
      </c>
      <c r="G24" s="179">
        <f>E24*C24</f>
        <v>360.46199999999999</v>
      </c>
      <c r="H24" s="177" t="str">
        <f t="shared" ref="H24:H26" si="8">D24</f>
        <v>ตร.ม.</v>
      </c>
      <c r="I24" s="177"/>
      <c r="K24" s="236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17"/>
    </row>
    <row r="25" spans="1:24" s="178" customFormat="1" x14ac:dyDescent="0.5">
      <c r="A25" s="240"/>
      <c r="B25" s="241" t="s">
        <v>19</v>
      </c>
      <c r="C25" s="242"/>
      <c r="D25" s="243"/>
      <c r="E25" s="243"/>
      <c r="F25" s="243"/>
      <c r="G25" s="242">
        <f>SUM(G24)</f>
        <v>360.46199999999999</v>
      </c>
      <c r="H25" s="243" t="str">
        <f>H24</f>
        <v>ตร.ม.</v>
      </c>
      <c r="I25" s="244"/>
      <c r="K25" s="236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17"/>
    </row>
    <row r="26" spans="1:24" s="178" customFormat="1" x14ac:dyDescent="0.5">
      <c r="A26" s="177">
        <v>2.2000000000000002</v>
      </c>
      <c r="B26" s="233" t="s">
        <v>246</v>
      </c>
      <c r="C26" s="179">
        <v>250</v>
      </c>
      <c r="D26" s="177" t="s">
        <v>32</v>
      </c>
      <c r="E26" s="177">
        <v>1</v>
      </c>
      <c r="F26" s="177" t="s">
        <v>154</v>
      </c>
      <c r="G26" s="179">
        <f>E26*C26</f>
        <v>250</v>
      </c>
      <c r="H26" s="177" t="str">
        <f t="shared" si="8"/>
        <v>ตร.ม.</v>
      </c>
      <c r="I26" s="177"/>
      <c r="K26" s="236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</row>
    <row r="27" spans="1:24" s="178" customFormat="1" x14ac:dyDescent="0.5">
      <c r="A27" s="240"/>
      <c r="B27" s="241" t="s">
        <v>19</v>
      </c>
      <c r="C27" s="242"/>
      <c r="D27" s="243"/>
      <c r="E27" s="243"/>
      <c r="F27" s="243"/>
      <c r="G27" s="242">
        <f>SUM(G26)</f>
        <v>250</v>
      </c>
      <c r="H27" s="243" t="str">
        <f>H26</f>
        <v>ตร.ม.</v>
      </c>
      <c r="I27" s="244"/>
      <c r="K27" s="236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7"/>
    </row>
    <row r="28" spans="1:24" s="178" customFormat="1" ht="43.5" x14ac:dyDescent="0.5">
      <c r="A28" s="177">
        <v>2.2999999999999998</v>
      </c>
      <c r="B28" s="245" t="s">
        <v>249</v>
      </c>
      <c r="C28" s="179">
        <f>28+95</f>
        <v>123</v>
      </c>
      <c r="D28" s="177" t="s">
        <v>32</v>
      </c>
      <c r="E28" s="177">
        <v>1</v>
      </c>
      <c r="F28" s="177" t="s">
        <v>154</v>
      </c>
      <c r="G28" s="179">
        <f>E28*C28</f>
        <v>123</v>
      </c>
      <c r="H28" s="177" t="str">
        <f t="shared" ref="H28" si="9">D28</f>
        <v>ตร.ม.</v>
      </c>
      <c r="I28" s="177"/>
      <c r="K28" s="236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</row>
    <row r="29" spans="1:24" s="178" customFormat="1" x14ac:dyDescent="0.5">
      <c r="A29" s="177"/>
      <c r="B29" s="180"/>
      <c r="C29" s="179"/>
      <c r="D29" s="177"/>
      <c r="E29" s="177"/>
      <c r="F29" s="177"/>
      <c r="G29" s="179"/>
      <c r="H29" s="177"/>
      <c r="I29" s="177"/>
      <c r="K29" s="236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</row>
    <row r="30" spans="1:24" s="178" customFormat="1" x14ac:dyDescent="0.5">
      <c r="A30" s="177">
        <v>2.2999999999999998</v>
      </c>
      <c r="B30" s="180" t="s">
        <v>138</v>
      </c>
      <c r="C30" s="179"/>
      <c r="D30" s="177"/>
      <c r="E30" s="177"/>
      <c r="F30" s="177"/>
      <c r="G30" s="179"/>
      <c r="H30" s="177"/>
      <c r="I30" s="177"/>
      <c r="K30" s="236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17"/>
    </row>
    <row r="31" spans="1:24" s="178" customFormat="1" x14ac:dyDescent="0.5">
      <c r="A31" s="177" t="s">
        <v>144</v>
      </c>
      <c r="B31" s="180" t="s">
        <v>145</v>
      </c>
      <c r="C31" s="179"/>
      <c r="D31" s="177"/>
      <c r="E31" s="177"/>
      <c r="F31" s="177"/>
      <c r="G31" s="179"/>
      <c r="H31" s="177"/>
      <c r="I31" s="177"/>
      <c r="K31" s="236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</row>
    <row r="32" spans="1:24" s="178" customFormat="1" x14ac:dyDescent="0.5">
      <c r="A32" s="177"/>
      <c r="B32" s="180" t="s">
        <v>171</v>
      </c>
      <c r="C32" s="179">
        <f>31.7+23.9+23.9+17.65+15.85+23.8+22.6+18.6+24.6</f>
        <v>202.6</v>
      </c>
      <c r="D32" s="177" t="s">
        <v>163</v>
      </c>
      <c r="E32" s="177">
        <v>3</v>
      </c>
      <c r="F32" s="177" t="s">
        <v>172</v>
      </c>
      <c r="G32" s="179">
        <f>E32*C32</f>
        <v>607.79999999999995</v>
      </c>
      <c r="H32" s="177" t="s">
        <v>32</v>
      </c>
      <c r="I32" s="177"/>
      <c r="K32" s="236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17"/>
    </row>
    <row r="33" spans="1:24" s="178" customFormat="1" x14ac:dyDescent="0.5">
      <c r="A33" s="177"/>
      <c r="B33" s="180" t="s">
        <v>173</v>
      </c>
      <c r="C33" s="179">
        <f>2*2+0.08*0.8*2</f>
        <v>4.1280000000000001</v>
      </c>
      <c r="D33" s="177" t="s">
        <v>32</v>
      </c>
      <c r="E33" s="177">
        <v>1</v>
      </c>
      <c r="F33" s="177" t="s">
        <v>159</v>
      </c>
      <c r="G33" s="179">
        <f>E33*C33</f>
        <v>4.1280000000000001</v>
      </c>
      <c r="H33" s="177" t="s">
        <v>32</v>
      </c>
      <c r="I33" s="177"/>
      <c r="K33" s="236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</row>
    <row r="34" spans="1:24" s="178" customFormat="1" x14ac:dyDescent="0.5">
      <c r="A34" s="177"/>
      <c r="B34" s="180" t="s">
        <v>174</v>
      </c>
      <c r="C34" s="179">
        <f>2*0.8</f>
        <v>1.6</v>
      </c>
      <c r="D34" s="177" t="s">
        <v>32</v>
      </c>
      <c r="E34" s="177">
        <v>11</v>
      </c>
      <c r="F34" s="177" t="s">
        <v>176</v>
      </c>
      <c r="G34" s="179">
        <f>E34*C34</f>
        <v>17.600000000000001</v>
      </c>
      <c r="H34" s="177" t="s">
        <v>32</v>
      </c>
      <c r="I34" s="177"/>
      <c r="K34" s="236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17"/>
    </row>
    <row r="35" spans="1:24" s="178" customFormat="1" x14ac:dyDescent="0.5">
      <c r="A35" s="177"/>
      <c r="B35" s="180" t="s">
        <v>175</v>
      </c>
      <c r="C35" s="179">
        <f>0.8*3</f>
        <v>2.4000000000000004</v>
      </c>
      <c r="D35" s="177" t="s">
        <v>32</v>
      </c>
      <c r="E35" s="177">
        <v>6</v>
      </c>
      <c r="F35" s="177" t="s">
        <v>159</v>
      </c>
      <c r="G35" s="179">
        <f>E35*C35</f>
        <v>14.400000000000002</v>
      </c>
      <c r="H35" s="177" t="s">
        <v>32</v>
      </c>
      <c r="I35" s="177"/>
      <c r="K35" s="236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</row>
    <row r="36" spans="1:24" s="178" customFormat="1" x14ac:dyDescent="0.5">
      <c r="A36" s="240"/>
      <c r="B36" s="241" t="s">
        <v>19</v>
      </c>
      <c r="C36" s="242"/>
      <c r="D36" s="243"/>
      <c r="E36" s="243"/>
      <c r="F36" s="243"/>
      <c r="G36" s="247">
        <f>G32-(SUM(G33:G35))</f>
        <v>571.67199999999991</v>
      </c>
      <c r="H36" s="243" t="str">
        <f>H35</f>
        <v>ตร.ม.</v>
      </c>
      <c r="I36" s="244"/>
      <c r="K36" s="236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17"/>
    </row>
    <row r="37" spans="1:24" s="178" customFormat="1" x14ac:dyDescent="0.5">
      <c r="A37" s="177" t="s">
        <v>146</v>
      </c>
      <c r="B37" s="180" t="s">
        <v>147</v>
      </c>
      <c r="C37" s="179"/>
      <c r="D37" s="177"/>
      <c r="E37" s="177"/>
      <c r="F37" s="177"/>
      <c r="G37" s="179"/>
      <c r="H37" s="177"/>
      <c r="I37" s="177"/>
      <c r="K37" s="236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17"/>
    </row>
    <row r="38" spans="1:24" s="178" customFormat="1" x14ac:dyDescent="0.5">
      <c r="A38" s="177"/>
      <c r="B38" s="180" t="s">
        <v>171</v>
      </c>
      <c r="C38" s="179">
        <v>79.8</v>
      </c>
      <c r="D38" s="177" t="s">
        <v>163</v>
      </c>
      <c r="E38" s="177">
        <v>3.4</v>
      </c>
      <c r="F38" s="177" t="s">
        <v>172</v>
      </c>
      <c r="G38" s="179">
        <f>E38*C38</f>
        <v>271.32</v>
      </c>
      <c r="H38" s="177" t="s">
        <v>32</v>
      </c>
      <c r="I38" s="177"/>
      <c r="K38" s="236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</row>
    <row r="39" spans="1:24" s="178" customFormat="1" x14ac:dyDescent="0.5">
      <c r="A39" s="177"/>
      <c r="B39" s="180" t="s">
        <v>173</v>
      </c>
      <c r="C39" s="179">
        <f>2*2+0.08*0.8*2</f>
        <v>4.1280000000000001</v>
      </c>
      <c r="D39" s="177" t="s">
        <v>32</v>
      </c>
      <c r="E39" s="177">
        <v>1</v>
      </c>
      <c r="F39" s="177" t="s">
        <v>159</v>
      </c>
      <c r="G39" s="179">
        <f>E39*C39</f>
        <v>4.1280000000000001</v>
      </c>
      <c r="H39" s="177" t="s">
        <v>32</v>
      </c>
      <c r="I39" s="177"/>
      <c r="K39" s="236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17"/>
    </row>
    <row r="40" spans="1:24" s="178" customFormat="1" x14ac:dyDescent="0.5">
      <c r="A40" s="177"/>
      <c r="B40" s="180" t="s">
        <v>174</v>
      </c>
      <c r="C40" s="179">
        <f>2*0.8</f>
        <v>1.6</v>
      </c>
      <c r="D40" s="177" t="s">
        <v>32</v>
      </c>
      <c r="E40" s="177">
        <v>5</v>
      </c>
      <c r="F40" s="177" t="s">
        <v>176</v>
      </c>
      <c r="G40" s="179">
        <f>E40*C40</f>
        <v>8</v>
      </c>
      <c r="H40" s="177" t="s">
        <v>32</v>
      </c>
      <c r="I40" s="177"/>
      <c r="K40" s="236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17"/>
    </row>
    <row r="41" spans="1:24" s="178" customFormat="1" x14ac:dyDescent="0.5">
      <c r="A41" s="177"/>
      <c r="B41" s="180" t="s">
        <v>175</v>
      </c>
      <c r="C41" s="179">
        <f>0.8*3</f>
        <v>2.4000000000000004</v>
      </c>
      <c r="D41" s="177" t="s">
        <v>32</v>
      </c>
      <c r="E41" s="177">
        <v>6</v>
      </c>
      <c r="F41" s="177" t="s">
        <v>159</v>
      </c>
      <c r="G41" s="179">
        <f>E41*C41</f>
        <v>14.400000000000002</v>
      </c>
      <c r="H41" s="177" t="s">
        <v>32</v>
      </c>
      <c r="I41" s="177"/>
      <c r="K41" s="236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17"/>
    </row>
    <row r="42" spans="1:24" s="178" customFormat="1" x14ac:dyDescent="0.5">
      <c r="A42" s="240"/>
      <c r="B42" s="241" t="s">
        <v>19</v>
      </c>
      <c r="C42" s="242"/>
      <c r="D42" s="243"/>
      <c r="E42" s="243"/>
      <c r="F42" s="243"/>
      <c r="G42" s="247">
        <f>G38-(SUM(G39:G41))</f>
        <v>244.792</v>
      </c>
      <c r="H42" s="243" t="str">
        <f>H41</f>
        <v>ตร.ม.</v>
      </c>
      <c r="I42" s="244"/>
      <c r="K42" s="236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17"/>
    </row>
    <row r="43" spans="1:24" s="178" customFormat="1" x14ac:dyDescent="0.5">
      <c r="A43" s="177" t="s">
        <v>198</v>
      </c>
      <c r="B43" s="180" t="s">
        <v>199</v>
      </c>
      <c r="C43" s="179">
        <f>C26</f>
        <v>250</v>
      </c>
      <c r="D43" s="177" t="s">
        <v>32</v>
      </c>
      <c r="E43" s="177">
        <v>1</v>
      </c>
      <c r="F43" s="177" t="s">
        <v>154</v>
      </c>
      <c r="G43" s="179">
        <f>E43*C43</f>
        <v>250</v>
      </c>
      <c r="H43" s="177" t="str">
        <f t="shared" ref="H43" si="10">D43</f>
        <v>ตร.ม.</v>
      </c>
      <c r="I43" s="177"/>
      <c r="K43" s="236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</row>
    <row r="44" spans="1:24" s="178" customFormat="1" x14ac:dyDescent="0.5">
      <c r="A44" s="240"/>
      <c r="B44" s="241" t="s">
        <v>19</v>
      </c>
      <c r="C44" s="242"/>
      <c r="D44" s="243"/>
      <c r="E44" s="243"/>
      <c r="F44" s="243"/>
      <c r="G44" s="247">
        <f>G43</f>
        <v>250</v>
      </c>
      <c r="H44" s="243" t="str">
        <f>H43</f>
        <v>ตร.ม.</v>
      </c>
      <c r="I44" s="244"/>
      <c r="K44" s="236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</row>
    <row r="45" spans="1:24" s="178" customFormat="1" x14ac:dyDescent="0.5">
      <c r="A45" s="177">
        <v>2.4</v>
      </c>
      <c r="B45" s="180" t="s">
        <v>148</v>
      </c>
      <c r="C45" s="179">
        <v>1</v>
      </c>
      <c r="D45" s="177" t="s">
        <v>160</v>
      </c>
      <c r="E45" s="177">
        <v>1</v>
      </c>
      <c r="F45" s="177" t="s">
        <v>154</v>
      </c>
      <c r="G45" s="179">
        <f>E45*C45</f>
        <v>1</v>
      </c>
      <c r="H45" s="177" t="str">
        <f t="shared" ref="H45" si="11">D45</f>
        <v>ชุด</v>
      </c>
      <c r="I45" s="177"/>
      <c r="K45" s="236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</row>
    <row r="46" spans="1:24" s="178" customFormat="1" x14ac:dyDescent="0.5">
      <c r="A46" s="240"/>
      <c r="B46" s="241" t="s">
        <v>19</v>
      </c>
      <c r="C46" s="242"/>
      <c r="D46" s="243"/>
      <c r="E46" s="243"/>
      <c r="F46" s="243"/>
      <c r="G46" s="242">
        <f>SUM(G45)</f>
        <v>1</v>
      </c>
      <c r="H46" s="243" t="str">
        <f>H45</f>
        <v>ชุด</v>
      </c>
      <c r="I46" s="244"/>
      <c r="K46" s="236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</row>
    <row r="47" spans="1:24" s="178" customFormat="1" x14ac:dyDescent="0.5">
      <c r="A47" s="181">
        <v>3</v>
      </c>
      <c r="B47" s="182" t="s">
        <v>139</v>
      </c>
      <c r="C47" s="179"/>
      <c r="D47" s="177"/>
      <c r="E47" s="177"/>
      <c r="F47" s="177"/>
      <c r="G47" s="179"/>
      <c r="H47" s="177"/>
      <c r="I47" s="177"/>
      <c r="K47" s="236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</row>
    <row r="48" spans="1:24" s="178" customFormat="1" x14ac:dyDescent="0.5">
      <c r="A48" s="177">
        <v>3.1</v>
      </c>
      <c r="B48" s="180" t="s">
        <v>140</v>
      </c>
      <c r="C48" s="179"/>
      <c r="D48" s="177"/>
      <c r="E48" s="177"/>
      <c r="F48" s="177"/>
      <c r="G48" s="179"/>
      <c r="H48" s="177"/>
      <c r="I48" s="177"/>
      <c r="K48" s="236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</row>
    <row r="49" spans="1:24" s="178" customFormat="1" x14ac:dyDescent="0.5">
      <c r="A49" s="177" t="s">
        <v>234</v>
      </c>
      <c r="B49" s="180" t="s">
        <v>162</v>
      </c>
      <c r="C49" s="179">
        <v>50</v>
      </c>
      <c r="D49" s="177" t="s">
        <v>35</v>
      </c>
      <c r="E49" s="177">
        <v>4</v>
      </c>
      <c r="F49" s="177" t="s">
        <v>65</v>
      </c>
      <c r="G49" s="179">
        <f>C49*E49</f>
        <v>200</v>
      </c>
      <c r="H49" s="177" t="str">
        <f>D49</f>
        <v>เมตร</v>
      </c>
      <c r="I49" s="177"/>
      <c r="K49" s="236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</row>
    <row r="50" spans="1:24" s="178" customFormat="1" x14ac:dyDescent="0.5">
      <c r="A50" s="240"/>
      <c r="B50" s="241" t="s">
        <v>19</v>
      </c>
      <c r="C50" s="242"/>
      <c r="D50" s="243"/>
      <c r="E50" s="243"/>
      <c r="F50" s="243"/>
      <c r="G50" s="242">
        <f>SUM(G49)</f>
        <v>200</v>
      </c>
      <c r="H50" s="243" t="str">
        <f>H49</f>
        <v>เมตร</v>
      </c>
      <c r="I50" s="24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</row>
    <row r="51" spans="1:24" s="178" customFormat="1" x14ac:dyDescent="0.5">
      <c r="A51" s="177" t="s">
        <v>235</v>
      </c>
      <c r="B51" s="180" t="s">
        <v>164</v>
      </c>
      <c r="C51" s="179">
        <v>4</v>
      </c>
      <c r="D51" s="177" t="s">
        <v>160</v>
      </c>
      <c r="E51" s="177">
        <v>1</v>
      </c>
      <c r="F51" s="177" t="s">
        <v>65</v>
      </c>
      <c r="G51" s="179">
        <f t="shared" ref="G51:G53" si="12">C51*E51</f>
        <v>4</v>
      </c>
      <c r="H51" s="177" t="str">
        <f t="shared" ref="H51" si="13">D51</f>
        <v>ชุด</v>
      </c>
      <c r="I51" s="177"/>
      <c r="K51" s="236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17"/>
    </row>
    <row r="52" spans="1:24" s="178" customFormat="1" x14ac:dyDescent="0.5">
      <c r="A52" s="240"/>
      <c r="B52" s="241" t="s">
        <v>19</v>
      </c>
      <c r="C52" s="242"/>
      <c r="D52" s="243"/>
      <c r="E52" s="243"/>
      <c r="F52" s="243"/>
      <c r="G52" s="242">
        <f>SUM(G51)</f>
        <v>4</v>
      </c>
      <c r="H52" s="243" t="str">
        <f>H51</f>
        <v>ชุด</v>
      </c>
      <c r="I52" s="24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</row>
    <row r="53" spans="1:24" s="178" customFormat="1" x14ac:dyDescent="0.5">
      <c r="A53" s="177" t="s">
        <v>236</v>
      </c>
      <c r="B53" s="180" t="s">
        <v>165</v>
      </c>
      <c r="C53" s="179">
        <f>C51</f>
        <v>4</v>
      </c>
      <c r="D53" s="177" t="s">
        <v>57</v>
      </c>
      <c r="E53" s="177">
        <v>2</v>
      </c>
      <c r="F53" s="177" t="s">
        <v>160</v>
      </c>
      <c r="G53" s="179">
        <f t="shared" si="12"/>
        <v>8</v>
      </c>
      <c r="H53" s="177" t="str">
        <f>D53</f>
        <v>ตัว</v>
      </c>
      <c r="I53" s="177"/>
      <c r="K53" s="236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</row>
    <row r="54" spans="1:24" s="178" customFormat="1" x14ac:dyDescent="0.5">
      <c r="A54" s="240"/>
      <c r="B54" s="241" t="s">
        <v>19</v>
      </c>
      <c r="C54" s="242"/>
      <c r="D54" s="243"/>
      <c r="E54" s="243"/>
      <c r="F54" s="243"/>
      <c r="G54" s="242">
        <f>SUM(G53)</f>
        <v>8</v>
      </c>
      <c r="H54" s="243" t="str">
        <f>H53</f>
        <v>ตัว</v>
      </c>
      <c r="I54" s="244"/>
      <c r="K54" s="236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</row>
    <row r="55" spans="1:24" s="178" customFormat="1" x14ac:dyDescent="0.5">
      <c r="A55" s="177" t="s">
        <v>237</v>
      </c>
      <c r="B55" s="180" t="s">
        <v>178</v>
      </c>
      <c r="C55" s="179">
        <v>4</v>
      </c>
      <c r="D55" s="177" t="s">
        <v>179</v>
      </c>
      <c r="E55" s="179">
        <f>C51</f>
        <v>4</v>
      </c>
      <c r="F55" s="177" t="s">
        <v>160</v>
      </c>
      <c r="G55" s="179">
        <f>C55*E55</f>
        <v>16</v>
      </c>
      <c r="H55" s="177" t="s">
        <v>35</v>
      </c>
      <c r="I55" s="177"/>
      <c r="K55" s="236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</row>
    <row r="56" spans="1:24" s="178" customFormat="1" x14ac:dyDescent="0.5">
      <c r="A56" s="240"/>
      <c r="B56" s="241" t="s">
        <v>19</v>
      </c>
      <c r="C56" s="242"/>
      <c r="D56" s="243"/>
      <c r="E56" s="243"/>
      <c r="F56" s="243"/>
      <c r="G56" s="242">
        <f>SUM(G55)</f>
        <v>16</v>
      </c>
      <c r="H56" s="243" t="str">
        <f>H55</f>
        <v>เมตร</v>
      </c>
      <c r="I56" s="244"/>
      <c r="K56" s="236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</row>
    <row r="57" spans="1:24" s="178" customFormat="1" x14ac:dyDescent="0.5">
      <c r="A57" s="177" t="s">
        <v>238</v>
      </c>
      <c r="B57" s="180" t="s">
        <v>177</v>
      </c>
      <c r="C57" s="179"/>
      <c r="D57" s="177"/>
      <c r="E57" s="177"/>
      <c r="F57" s="177"/>
      <c r="G57" s="179"/>
      <c r="H57" s="177"/>
      <c r="I57" s="177"/>
      <c r="K57" s="236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17"/>
    </row>
    <row r="58" spans="1:24" s="178" customFormat="1" x14ac:dyDescent="0.5">
      <c r="A58" s="177"/>
      <c r="B58" s="180"/>
      <c r="C58" s="179">
        <v>12</v>
      </c>
      <c r="D58" s="177" t="s">
        <v>35</v>
      </c>
      <c r="E58" s="177">
        <v>1</v>
      </c>
      <c r="F58" s="177" t="s">
        <v>65</v>
      </c>
      <c r="G58" s="179">
        <f>C58*E58</f>
        <v>12</v>
      </c>
      <c r="H58" s="177" t="s">
        <v>35</v>
      </c>
      <c r="I58" s="177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17"/>
    </row>
    <row r="59" spans="1:24" s="178" customFormat="1" x14ac:dyDescent="0.5">
      <c r="A59" s="177"/>
      <c r="B59" s="180" t="s">
        <v>19</v>
      </c>
      <c r="C59" s="179"/>
      <c r="D59" s="177"/>
      <c r="E59" s="177"/>
      <c r="F59" s="177"/>
      <c r="G59" s="179">
        <f>G58</f>
        <v>12</v>
      </c>
      <c r="H59" s="177" t="str">
        <f>H58</f>
        <v>เมตร</v>
      </c>
      <c r="I59" s="177"/>
      <c r="K59" s="236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17"/>
    </row>
    <row r="60" spans="1:24" s="178" customFormat="1" x14ac:dyDescent="0.5">
      <c r="A60" s="237"/>
      <c r="B60" s="238" t="s">
        <v>19</v>
      </c>
      <c r="C60" s="239"/>
      <c r="D60" s="237"/>
      <c r="E60" s="237"/>
      <c r="F60" s="237"/>
      <c r="G60" s="239">
        <f>G59/4</f>
        <v>3</v>
      </c>
      <c r="H60" s="237" t="s">
        <v>52</v>
      </c>
      <c r="I60" s="237"/>
      <c r="K60" s="236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17"/>
    </row>
    <row r="61" spans="1:24" s="178" customFormat="1" x14ac:dyDescent="0.5">
      <c r="A61" s="177"/>
      <c r="B61" s="180" t="s">
        <v>180</v>
      </c>
      <c r="C61" s="179"/>
      <c r="D61" s="177"/>
      <c r="E61" s="177"/>
      <c r="F61" s="177"/>
      <c r="G61" s="179">
        <f>G59</f>
        <v>12</v>
      </c>
      <c r="H61" s="177" t="s">
        <v>57</v>
      </c>
      <c r="I61" s="177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17"/>
    </row>
    <row r="62" spans="1:24" s="178" customFormat="1" x14ac:dyDescent="0.5">
      <c r="A62" s="237"/>
      <c r="B62" s="238" t="s">
        <v>19</v>
      </c>
      <c r="C62" s="239"/>
      <c r="D62" s="237"/>
      <c r="E62" s="237"/>
      <c r="F62" s="237"/>
      <c r="G62" s="239">
        <f>G61</f>
        <v>12</v>
      </c>
      <c r="H62" s="237" t="str">
        <f>H61</f>
        <v>ตัว</v>
      </c>
      <c r="I62" s="237"/>
      <c r="K62" s="236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17"/>
    </row>
    <row r="63" spans="1:24" s="178" customFormat="1" x14ac:dyDescent="0.5">
      <c r="A63" s="181">
        <v>3.2</v>
      </c>
      <c r="B63" s="182" t="s">
        <v>141</v>
      </c>
      <c r="C63" s="179"/>
      <c r="D63" s="177"/>
      <c r="E63" s="177"/>
      <c r="F63" s="177"/>
      <c r="G63" s="179"/>
      <c r="H63" s="177"/>
      <c r="I63" s="177"/>
      <c r="K63" s="236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17"/>
    </row>
    <row r="64" spans="1:24" s="178" customFormat="1" x14ac:dyDescent="0.5">
      <c r="A64" s="177" t="s">
        <v>188</v>
      </c>
      <c r="B64" s="182" t="s">
        <v>181</v>
      </c>
      <c r="C64" s="179"/>
      <c r="D64" s="248"/>
      <c r="E64" s="248"/>
      <c r="F64" s="248"/>
      <c r="G64" s="248"/>
      <c r="H64" s="248"/>
      <c r="I64" s="177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17"/>
    </row>
    <row r="65" spans="1:24" s="178" customFormat="1" x14ac:dyDescent="0.5">
      <c r="A65" s="177"/>
      <c r="B65" s="182" t="s">
        <v>206</v>
      </c>
      <c r="C65" s="179"/>
      <c r="D65" s="177"/>
      <c r="E65" s="177"/>
      <c r="F65" s="177"/>
      <c r="G65" s="179"/>
      <c r="H65" s="177"/>
      <c r="I65" s="177"/>
      <c r="T65" s="217"/>
      <c r="U65" s="217"/>
      <c r="V65" s="217"/>
      <c r="W65" s="217"/>
      <c r="X65" s="217"/>
    </row>
    <row r="66" spans="1:24" s="178" customFormat="1" x14ac:dyDescent="0.5">
      <c r="A66" s="177"/>
      <c r="B66" s="180" t="s">
        <v>183</v>
      </c>
      <c r="C66" s="179">
        <f>1.6*3+6.3+3.5+1.3</f>
        <v>15.900000000000002</v>
      </c>
      <c r="D66" s="177" t="s">
        <v>35</v>
      </c>
      <c r="E66" s="177">
        <v>2</v>
      </c>
      <c r="F66" s="177" t="s">
        <v>65</v>
      </c>
      <c r="G66" s="179">
        <f>C66*E66</f>
        <v>31.800000000000004</v>
      </c>
      <c r="H66" s="177" t="s">
        <v>35</v>
      </c>
      <c r="I66" s="177"/>
      <c r="T66" s="217"/>
      <c r="U66" s="217"/>
      <c r="V66" s="217"/>
      <c r="W66" s="217"/>
      <c r="X66" s="217"/>
    </row>
    <row r="67" spans="1:24" s="178" customFormat="1" x14ac:dyDescent="0.5">
      <c r="A67" s="177"/>
      <c r="B67" s="180" t="s">
        <v>184</v>
      </c>
      <c r="C67" s="179">
        <f>C66</f>
        <v>15.900000000000002</v>
      </c>
      <c r="D67" s="177" t="s">
        <v>35</v>
      </c>
      <c r="E67" s="177">
        <v>2</v>
      </c>
      <c r="F67" s="177" t="s">
        <v>65</v>
      </c>
      <c r="G67" s="179">
        <f t="shared" ref="G67:G74" si="14">C67*E67</f>
        <v>31.800000000000004</v>
      </c>
      <c r="H67" s="177" t="s">
        <v>35</v>
      </c>
      <c r="I67" s="177"/>
      <c r="T67" s="217"/>
      <c r="U67" s="217"/>
      <c r="V67" s="217"/>
      <c r="W67" s="217"/>
      <c r="X67" s="217"/>
    </row>
    <row r="68" spans="1:24" s="178" customFormat="1" x14ac:dyDescent="0.5">
      <c r="A68" s="177"/>
      <c r="B68" s="180" t="s">
        <v>185</v>
      </c>
      <c r="C68" s="179">
        <f>3.2*3+0.5+2.7+4.7</f>
        <v>17.5</v>
      </c>
      <c r="D68" s="177" t="s">
        <v>35</v>
      </c>
      <c r="E68" s="177">
        <v>2</v>
      </c>
      <c r="F68" s="177" t="s">
        <v>65</v>
      </c>
      <c r="G68" s="179">
        <f t="shared" si="14"/>
        <v>35</v>
      </c>
      <c r="H68" s="177" t="s">
        <v>35</v>
      </c>
      <c r="I68" s="177"/>
      <c r="T68" s="217"/>
      <c r="U68" s="217"/>
      <c r="V68" s="217"/>
      <c r="W68" s="217"/>
      <c r="X68" s="217"/>
    </row>
    <row r="69" spans="1:24" s="178" customFormat="1" x14ac:dyDescent="0.5">
      <c r="A69" s="177"/>
      <c r="B69" s="180" t="s">
        <v>186</v>
      </c>
      <c r="C69" s="179">
        <f>1.6*3+0.75+2.75+4.75</f>
        <v>13.05</v>
      </c>
      <c r="D69" s="177" t="s">
        <v>35</v>
      </c>
      <c r="E69" s="177">
        <v>2</v>
      </c>
      <c r="F69" s="177" t="s">
        <v>65</v>
      </c>
      <c r="G69" s="179">
        <f t="shared" si="14"/>
        <v>26.1</v>
      </c>
      <c r="H69" s="177" t="s">
        <v>35</v>
      </c>
      <c r="I69" s="177"/>
      <c r="T69" s="217"/>
      <c r="U69" s="217"/>
      <c r="V69" s="217"/>
      <c r="W69" s="217"/>
      <c r="X69" s="217"/>
    </row>
    <row r="70" spans="1:24" s="178" customFormat="1" x14ac:dyDescent="0.5">
      <c r="A70" s="177"/>
      <c r="B70" s="180" t="s">
        <v>187</v>
      </c>
      <c r="C70" s="179">
        <f>1.62*4+2.3*2+3.9*2</f>
        <v>18.88</v>
      </c>
      <c r="D70" s="177" t="s">
        <v>35</v>
      </c>
      <c r="E70" s="177">
        <v>2</v>
      </c>
      <c r="F70" s="177" t="s">
        <v>65</v>
      </c>
      <c r="G70" s="179">
        <f t="shared" si="14"/>
        <v>37.76</v>
      </c>
      <c r="H70" s="177" t="s">
        <v>35</v>
      </c>
      <c r="I70" s="177"/>
      <c r="T70" s="217"/>
      <c r="U70" s="217"/>
      <c r="V70" s="217"/>
      <c r="W70" s="217"/>
      <c r="X70" s="217"/>
    </row>
    <row r="71" spans="1:24" s="178" customFormat="1" x14ac:dyDescent="0.5">
      <c r="A71" s="177"/>
      <c r="B71" s="180" t="s">
        <v>191</v>
      </c>
      <c r="C71" s="179">
        <f>1.6*3+5.75*2</f>
        <v>16.3</v>
      </c>
      <c r="D71" s="177" t="s">
        <v>35</v>
      </c>
      <c r="E71" s="177">
        <v>2</v>
      </c>
      <c r="F71" s="177" t="s">
        <v>65</v>
      </c>
      <c r="G71" s="179">
        <f t="shared" si="14"/>
        <v>32.6</v>
      </c>
      <c r="H71" s="177" t="s">
        <v>35</v>
      </c>
      <c r="I71" s="177"/>
      <c r="T71" s="217"/>
      <c r="U71" s="217"/>
      <c r="V71" s="217"/>
      <c r="W71" s="217"/>
      <c r="X71" s="217"/>
    </row>
    <row r="72" spans="1:24" s="178" customFormat="1" x14ac:dyDescent="0.5">
      <c r="A72" s="177"/>
      <c r="B72" s="180" t="s">
        <v>192</v>
      </c>
      <c r="C72" s="179">
        <f>5+1.5*3</f>
        <v>9.5</v>
      </c>
      <c r="D72" s="177" t="s">
        <v>35</v>
      </c>
      <c r="E72" s="177">
        <v>2</v>
      </c>
      <c r="F72" s="177" t="s">
        <v>65</v>
      </c>
      <c r="G72" s="179">
        <f t="shared" si="14"/>
        <v>19</v>
      </c>
      <c r="H72" s="177" t="s">
        <v>35</v>
      </c>
      <c r="I72" s="177"/>
      <c r="T72" s="217"/>
      <c r="U72" s="217"/>
      <c r="V72" s="217"/>
      <c r="W72" s="217"/>
      <c r="X72" s="217"/>
    </row>
    <row r="73" spans="1:24" s="178" customFormat="1" x14ac:dyDescent="0.5">
      <c r="A73" s="177"/>
      <c r="B73" s="180" t="s">
        <v>193</v>
      </c>
      <c r="C73" s="179">
        <f>6+7+8+2.3*2</f>
        <v>25.6</v>
      </c>
      <c r="D73" s="177" t="s">
        <v>35</v>
      </c>
      <c r="E73" s="177">
        <v>2</v>
      </c>
      <c r="F73" s="177" t="s">
        <v>65</v>
      </c>
      <c r="G73" s="179">
        <f t="shared" si="14"/>
        <v>51.2</v>
      </c>
      <c r="H73" s="177" t="s">
        <v>35</v>
      </c>
      <c r="I73" s="177"/>
      <c r="T73" s="217"/>
      <c r="U73" s="217"/>
      <c r="V73" s="217"/>
      <c r="W73" s="217"/>
      <c r="X73" s="217"/>
    </row>
    <row r="74" spans="1:24" s="178" customFormat="1" x14ac:dyDescent="0.5">
      <c r="A74" s="177"/>
      <c r="B74" s="180" t="s">
        <v>194</v>
      </c>
      <c r="C74" s="179">
        <f>1.95*2+2+5</f>
        <v>10.9</v>
      </c>
      <c r="D74" s="177" t="s">
        <v>35</v>
      </c>
      <c r="E74" s="177">
        <v>2</v>
      </c>
      <c r="F74" s="177" t="s">
        <v>65</v>
      </c>
      <c r="G74" s="179">
        <f t="shared" si="14"/>
        <v>21.8</v>
      </c>
      <c r="H74" s="177" t="s">
        <v>35</v>
      </c>
      <c r="I74" s="177"/>
      <c r="T74" s="217"/>
      <c r="U74" s="217"/>
      <c r="V74" s="217"/>
      <c r="W74" s="217"/>
      <c r="X74" s="217"/>
    </row>
    <row r="75" spans="1:24" s="178" customFormat="1" x14ac:dyDescent="0.5">
      <c r="A75" s="177"/>
      <c r="B75" s="180" t="s">
        <v>196</v>
      </c>
      <c r="C75" s="179">
        <f>5*2+3.5+2.8</f>
        <v>16.3</v>
      </c>
      <c r="D75" s="177" t="s">
        <v>35</v>
      </c>
      <c r="E75" s="177">
        <v>2</v>
      </c>
      <c r="F75" s="177" t="s">
        <v>65</v>
      </c>
      <c r="G75" s="179">
        <f t="shared" ref="G75:G77" si="15">C75*E75</f>
        <v>32.6</v>
      </c>
      <c r="H75" s="177" t="s">
        <v>35</v>
      </c>
      <c r="I75" s="177"/>
      <c r="T75" s="217"/>
      <c r="U75" s="217"/>
      <c r="V75" s="217"/>
      <c r="W75" s="217"/>
      <c r="X75" s="217"/>
    </row>
    <row r="76" spans="1:24" s="178" customFormat="1" x14ac:dyDescent="0.5">
      <c r="A76" s="177"/>
      <c r="B76" s="180" t="s">
        <v>195</v>
      </c>
      <c r="C76" s="179">
        <f>C84*2</f>
        <v>54</v>
      </c>
      <c r="D76" s="177" t="s">
        <v>35</v>
      </c>
      <c r="E76" s="177">
        <v>2</v>
      </c>
      <c r="F76" s="177" t="s">
        <v>65</v>
      </c>
      <c r="G76" s="179">
        <f t="shared" si="15"/>
        <v>108</v>
      </c>
      <c r="H76" s="177" t="s">
        <v>35</v>
      </c>
      <c r="I76" s="177"/>
      <c r="T76" s="217"/>
      <c r="U76" s="217"/>
      <c r="V76" s="217"/>
      <c r="W76" s="217"/>
      <c r="X76" s="217"/>
    </row>
    <row r="77" spans="1:24" s="178" customFormat="1" x14ac:dyDescent="0.5">
      <c r="A77" s="177"/>
      <c r="B77" s="180" t="s">
        <v>197</v>
      </c>
      <c r="C77" s="179">
        <f>20+1.5</f>
        <v>21.5</v>
      </c>
      <c r="D77" s="177" t="s">
        <v>35</v>
      </c>
      <c r="E77" s="177">
        <v>2</v>
      </c>
      <c r="F77" s="177" t="s">
        <v>65</v>
      </c>
      <c r="G77" s="179">
        <f t="shared" si="15"/>
        <v>43</v>
      </c>
      <c r="H77" s="177" t="s">
        <v>35</v>
      </c>
      <c r="I77" s="177"/>
      <c r="K77" s="236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17"/>
    </row>
    <row r="78" spans="1:24" s="178" customFormat="1" x14ac:dyDescent="0.5">
      <c r="A78" s="177"/>
      <c r="B78" s="182" t="s">
        <v>207</v>
      </c>
      <c r="C78" s="179"/>
      <c r="D78" s="177"/>
      <c r="E78" s="177"/>
      <c r="F78" s="177"/>
      <c r="G78" s="179"/>
      <c r="H78" s="177"/>
      <c r="I78" s="177"/>
      <c r="K78" s="236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17"/>
    </row>
    <row r="79" spans="1:24" s="178" customFormat="1" x14ac:dyDescent="0.5">
      <c r="A79" s="177"/>
      <c r="B79" s="180" t="s">
        <v>208</v>
      </c>
      <c r="C79" s="179">
        <v>55</v>
      </c>
      <c r="D79" s="177" t="s">
        <v>35</v>
      </c>
      <c r="E79" s="177">
        <v>2</v>
      </c>
      <c r="F79" s="177" t="s">
        <v>65</v>
      </c>
      <c r="G79" s="179">
        <f t="shared" ref="G79:G80" si="16">C79*E79</f>
        <v>110</v>
      </c>
      <c r="H79" s="177" t="s">
        <v>35</v>
      </c>
      <c r="I79" s="177"/>
      <c r="K79" s="236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17"/>
    </row>
    <row r="80" spans="1:24" s="178" customFormat="1" x14ac:dyDescent="0.5">
      <c r="A80" s="177"/>
      <c r="B80" s="180" t="s">
        <v>209</v>
      </c>
      <c r="C80" s="179">
        <f>C84*2</f>
        <v>54</v>
      </c>
      <c r="D80" s="177" t="s">
        <v>35</v>
      </c>
      <c r="E80" s="177">
        <v>2</v>
      </c>
      <c r="F80" s="177" t="s">
        <v>65</v>
      </c>
      <c r="G80" s="179">
        <f t="shared" si="16"/>
        <v>108</v>
      </c>
      <c r="H80" s="177" t="s">
        <v>35</v>
      </c>
      <c r="I80" s="177"/>
      <c r="K80" s="236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17"/>
    </row>
    <row r="81" spans="1:24" s="178" customFormat="1" x14ac:dyDescent="0.5">
      <c r="A81" s="237"/>
      <c r="B81" s="238" t="s">
        <v>19</v>
      </c>
      <c r="C81" s="239"/>
      <c r="D81" s="237"/>
      <c r="E81" s="237"/>
      <c r="F81" s="237"/>
      <c r="G81" s="239">
        <f>SUM(G66:G80)</f>
        <v>688.66000000000008</v>
      </c>
      <c r="H81" s="237" t="str">
        <f>H77</f>
        <v>เมตร</v>
      </c>
      <c r="I81" s="237"/>
      <c r="K81" s="236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217"/>
    </row>
    <row r="82" spans="1:24" s="178" customFormat="1" x14ac:dyDescent="0.5">
      <c r="A82" s="177" t="s">
        <v>189</v>
      </c>
      <c r="B82" s="180" t="s">
        <v>182</v>
      </c>
      <c r="C82" s="179">
        <f>SUM(C66:C80)</f>
        <v>344.33000000000004</v>
      </c>
      <c r="D82" s="177" t="s">
        <v>35</v>
      </c>
      <c r="E82" s="177">
        <v>1</v>
      </c>
      <c r="F82" s="177" t="s">
        <v>65</v>
      </c>
      <c r="G82" s="179">
        <f>C82*E82</f>
        <v>344.33000000000004</v>
      </c>
      <c r="H82" s="177" t="s">
        <v>35</v>
      </c>
      <c r="I82" s="177"/>
      <c r="K82" s="236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</row>
    <row r="83" spans="1:24" s="178" customFormat="1" x14ac:dyDescent="0.5">
      <c r="A83" s="237"/>
      <c r="B83" s="238" t="s">
        <v>19</v>
      </c>
      <c r="C83" s="239"/>
      <c r="D83" s="237"/>
      <c r="E83" s="237"/>
      <c r="F83" s="237"/>
      <c r="G83" s="239">
        <f>ROUNDUP(G82/4,0)</f>
        <v>87</v>
      </c>
      <c r="H83" s="237" t="s">
        <v>52</v>
      </c>
      <c r="I83" s="237"/>
      <c r="K83" s="236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17"/>
    </row>
    <row r="84" spans="1:24" s="178" customFormat="1" x14ac:dyDescent="0.5">
      <c r="A84" s="177" t="s">
        <v>190</v>
      </c>
      <c r="B84" s="180" t="s">
        <v>200</v>
      </c>
      <c r="C84" s="179">
        <v>27</v>
      </c>
      <c r="D84" s="177" t="s">
        <v>201</v>
      </c>
      <c r="E84" s="177">
        <v>1</v>
      </c>
      <c r="F84" s="177" t="s">
        <v>1</v>
      </c>
      <c r="G84" s="179">
        <f>C84*E84</f>
        <v>27</v>
      </c>
      <c r="H84" s="177" t="s">
        <v>201</v>
      </c>
      <c r="I84" s="177"/>
      <c r="K84" s="236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</row>
    <row r="85" spans="1:24" s="178" customFormat="1" x14ac:dyDescent="0.5">
      <c r="A85" s="237"/>
      <c r="B85" s="238" t="s">
        <v>19</v>
      </c>
      <c r="C85" s="239"/>
      <c r="D85" s="237"/>
      <c r="E85" s="237"/>
      <c r="F85" s="237"/>
      <c r="G85" s="239">
        <f>G84</f>
        <v>27</v>
      </c>
      <c r="H85" s="237" t="str">
        <f>H84</f>
        <v>จุด</v>
      </c>
      <c r="I85" s="237"/>
      <c r="K85" s="236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</row>
    <row r="86" spans="1:24" s="178" customFormat="1" x14ac:dyDescent="0.5">
      <c r="A86" s="177" t="s">
        <v>203</v>
      </c>
      <c r="B86" s="180" t="s">
        <v>204</v>
      </c>
      <c r="C86" s="179">
        <v>51</v>
      </c>
      <c r="D86" s="177" t="s">
        <v>160</v>
      </c>
      <c r="E86" s="177">
        <v>1</v>
      </c>
      <c r="F86" s="177" t="s">
        <v>1</v>
      </c>
      <c r="G86" s="179">
        <f>C86*E86</f>
        <v>51</v>
      </c>
      <c r="H86" s="177" t="str">
        <f>D86</f>
        <v>ชุด</v>
      </c>
      <c r="I86" s="177"/>
      <c r="K86" s="236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17"/>
    </row>
    <row r="87" spans="1:24" s="178" customFormat="1" x14ac:dyDescent="0.5">
      <c r="A87" s="237"/>
      <c r="B87" s="238" t="s">
        <v>19</v>
      </c>
      <c r="C87" s="239"/>
      <c r="D87" s="237"/>
      <c r="E87" s="237"/>
      <c r="F87" s="237"/>
      <c r="G87" s="239">
        <f>G86</f>
        <v>51</v>
      </c>
      <c r="H87" s="237" t="str">
        <f>H86</f>
        <v>ชุด</v>
      </c>
      <c r="I87" s="237"/>
      <c r="K87" s="236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17"/>
    </row>
    <row r="88" spans="1:24" s="178" customFormat="1" x14ac:dyDescent="0.5">
      <c r="A88" s="177" t="s">
        <v>241</v>
      </c>
      <c r="B88" s="180" t="s">
        <v>205</v>
      </c>
      <c r="C88" s="179">
        <v>30</v>
      </c>
      <c r="D88" s="177" t="s">
        <v>160</v>
      </c>
      <c r="E88" s="177">
        <v>1</v>
      </c>
      <c r="F88" s="177" t="s">
        <v>1</v>
      </c>
      <c r="G88" s="179">
        <f>C88*E88</f>
        <v>30</v>
      </c>
      <c r="H88" s="177" t="str">
        <f>D88</f>
        <v>ชุด</v>
      </c>
      <c r="I88" s="177"/>
      <c r="K88" s="236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17"/>
    </row>
    <row r="89" spans="1:24" s="178" customFormat="1" x14ac:dyDescent="0.5">
      <c r="A89" s="237"/>
      <c r="B89" s="238"/>
      <c r="C89" s="239"/>
      <c r="D89" s="237"/>
      <c r="E89" s="237"/>
      <c r="F89" s="237"/>
      <c r="G89" s="239"/>
      <c r="H89" s="237"/>
      <c r="I89" s="237"/>
      <c r="K89" s="236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17"/>
    </row>
    <row r="90" spans="1:24" s="178" customFormat="1" x14ac:dyDescent="0.5">
      <c r="A90" s="177">
        <v>3.3</v>
      </c>
      <c r="B90" s="233" t="s">
        <v>143</v>
      </c>
      <c r="C90" s="179"/>
      <c r="D90" s="177"/>
      <c r="E90" s="177"/>
      <c r="F90" s="177"/>
      <c r="G90" s="179"/>
      <c r="H90" s="177"/>
      <c r="I90" s="177"/>
      <c r="K90" s="236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17"/>
    </row>
    <row r="91" spans="1:24" s="178" customFormat="1" x14ac:dyDescent="0.5">
      <c r="A91" s="177" t="s">
        <v>212</v>
      </c>
      <c r="B91" s="182" t="s">
        <v>211</v>
      </c>
      <c r="C91" s="179"/>
      <c r="D91" s="248"/>
      <c r="E91" s="248"/>
      <c r="F91" s="248"/>
      <c r="G91" s="248"/>
      <c r="H91" s="248"/>
      <c r="I91" s="177"/>
      <c r="K91" s="236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17"/>
    </row>
    <row r="92" spans="1:24" s="178" customFormat="1" x14ac:dyDescent="0.5">
      <c r="A92" s="177"/>
      <c r="B92" s="182" t="s">
        <v>210</v>
      </c>
      <c r="C92" s="179"/>
      <c r="D92" s="177"/>
      <c r="E92" s="177"/>
      <c r="F92" s="177"/>
      <c r="G92" s="179"/>
      <c r="H92" s="177"/>
      <c r="I92" s="177"/>
      <c r="K92" s="236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</row>
    <row r="93" spans="1:24" s="178" customFormat="1" x14ac:dyDescent="0.5">
      <c r="A93" s="177"/>
      <c r="B93" s="180" t="s">
        <v>208</v>
      </c>
      <c r="C93" s="179">
        <v>71</v>
      </c>
      <c r="D93" s="177" t="s">
        <v>35</v>
      </c>
      <c r="E93" s="177">
        <v>3</v>
      </c>
      <c r="F93" s="177" t="s">
        <v>65</v>
      </c>
      <c r="G93" s="179">
        <f>C93*E93</f>
        <v>213</v>
      </c>
      <c r="H93" s="177" t="s">
        <v>35</v>
      </c>
      <c r="I93" s="177"/>
      <c r="K93" s="236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17"/>
    </row>
    <row r="94" spans="1:24" s="178" customFormat="1" x14ac:dyDescent="0.5">
      <c r="A94" s="177"/>
      <c r="B94" s="180" t="s">
        <v>209</v>
      </c>
      <c r="C94" s="179">
        <f>C98*2</f>
        <v>52</v>
      </c>
      <c r="D94" s="177" t="s">
        <v>35</v>
      </c>
      <c r="E94" s="177">
        <v>3</v>
      </c>
      <c r="F94" s="177" t="s">
        <v>65</v>
      </c>
      <c r="G94" s="179">
        <f t="shared" ref="G94" si="17">C94*E94</f>
        <v>156</v>
      </c>
      <c r="H94" s="177" t="s">
        <v>35</v>
      </c>
      <c r="I94" s="177"/>
      <c r="K94" s="236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17"/>
    </row>
    <row r="95" spans="1:24" s="178" customFormat="1" x14ac:dyDescent="0.5">
      <c r="A95" s="237"/>
      <c r="B95" s="238" t="s">
        <v>19</v>
      </c>
      <c r="C95" s="239"/>
      <c r="D95" s="237"/>
      <c r="E95" s="237"/>
      <c r="F95" s="237"/>
      <c r="G95" s="239">
        <f>SUM(G93:G94)</f>
        <v>369</v>
      </c>
      <c r="H95" s="237" t="str">
        <f>H94</f>
        <v>เมตร</v>
      </c>
      <c r="I95" s="237"/>
      <c r="K95" s="236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</row>
    <row r="96" spans="1:24" s="178" customFormat="1" x14ac:dyDescent="0.5">
      <c r="A96" s="177" t="s">
        <v>213</v>
      </c>
      <c r="B96" s="180" t="s">
        <v>182</v>
      </c>
      <c r="C96" s="179">
        <f>SUM(C93:C94)</f>
        <v>123</v>
      </c>
      <c r="D96" s="177" t="s">
        <v>35</v>
      </c>
      <c r="E96" s="177">
        <v>1</v>
      </c>
      <c r="F96" s="177" t="s">
        <v>65</v>
      </c>
      <c r="G96" s="179">
        <f>C96*E96</f>
        <v>123</v>
      </c>
      <c r="H96" s="177" t="s">
        <v>35</v>
      </c>
      <c r="I96" s="177"/>
      <c r="K96" s="236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</row>
    <row r="97" spans="1:24" s="178" customFormat="1" x14ac:dyDescent="0.5">
      <c r="A97" s="237"/>
      <c r="B97" s="238" t="s">
        <v>19</v>
      </c>
      <c r="C97" s="239"/>
      <c r="D97" s="237"/>
      <c r="E97" s="237"/>
      <c r="F97" s="237"/>
      <c r="G97" s="239">
        <f>ROUNDUP(G96/4,0)</f>
        <v>31</v>
      </c>
      <c r="H97" s="237" t="s">
        <v>52</v>
      </c>
      <c r="I97" s="237"/>
      <c r="K97" s="236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</row>
    <row r="98" spans="1:24" s="178" customFormat="1" x14ac:dyDescent="0.5">
      <c r="A98" s="177" t="s">
        <v>214</v>
      </c>
      <c r="B98" s="180" t="s">
        <v>202</v>
      </c>
      <c r="C98" s="179">
        <v>26</v>
      </c>
      <c r="D98" s="177" t="s">
        <v>201</v>
      </c>
      <c r="E98" s="177">
        <v>1</v>
      </c>
      <c r="F98" s="177" t="s">
        <v>1</v>
      </c>
      <c r="G98" s="179">
        <f>C98*E98</f>
        <v>26</v>
      </c>
      <c r="H98" s="177" t="s">
        <v>201</v>
      </c>
      <c r="I98" s="177"/>
      <c r="K98" s="236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</row>
    <row r="99" spans="1:24" s="178" customFormat="1" x14ac:dyDescent="0.5">
      <c r="A99" s="237"/>
      <c r="B99" s="238" t="s">
        <v>19</v>
      </c>
      <c r="C99" s="239"/>
      <c r="D99" s="237"/>
      <c r="E99" s="237"/>
      <c r="F99" s="237"/>
      <c r="G99" s="239">
        <f>G98</f>
        <v>26</v>
      </c>
      <c r="H99" s="237" t="str">
        <f>H98</f>
        <v>จุด</v>
      </c>
      <c r="I99" s="237"/>
      <c r="K99" s="236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17"/>
    </row>
    <row r="100" spans="1:24" s="178" customFormat="1" x14ac:dyDescent="0.5">
      <c r="A100" s="177">
        <v>3.4</v>
      </c>
      <c r="B100" s="233" t="s">
        <v>142</v>
      </c>
      <c r="C100" s="179"/>
      <c r="D100" s="177"/>
      <c r="E100" s="177"/>
      <c r="F100" s="177"/>
      <c r="G100" s="179"/>
      <c r="H100" s="177"/>
      <c r="I100" s="177"/>
      <c r="K100" s="236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17"/>
    </row>
    <row r="101" spans="1:24" s="178" customFormat="1" x14ac:dyDescent="0.5">
      <c r="A101" s="177" t="s">
        <v>224</v>
      </c>
      <c r="B101" s="182" t="s">
        <v>215</v>
      </c>
      <c r="C101" s="179"/>
      <c r="D101" s="177"/>
      <c r="E101" s="177"/>
      <c r="F101" s="177"/>
      <c r="G101" s="179"/>
      <c r="H101" s="177"/>
      <c r="I101" s="177"/>
      <c r="K101" s="236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17"/>
    </row>
    <row r="102" spans="1:24" s="178" customFormat="1" x14ac:dyDescent="0.5">
      <c r="A102" s="177"/>
      <c r="B102" s="234" t="s">
        <v>216</v>
      </c>
      <c r="C102" s="179"/>
      <c r="D102" s="177"/>
      <c r="E102" s="177"/>
      <c r="F102" s="177"/>
      <c r="G102" s="179"/>
      <c r="H102" s="177"/>
      <c r="I102" s="177"/>
      <c r="K102" s="236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17"/>
    </row>
    <row r="103" spans="1:24" s="178" customFormat="1" x14ac:dyDescent="0.5">
      <c r="A103" s="177"/>
      <c r="B103" s="233" t="s">
        <v>208</v>
      </c>
      <c r="C103" s="179"/>
      <c r="D103" s="177"/>
      <c r="E103" s="177"/>
      <c r="F103" s="177"/>
      <c r="G103" s="179"/>
      <c r="H103" s="177"/>
      <c r="I103" s="177"/>
      <c r="K103" s="236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17"/>
    </row>
    <row r="104" spans="1:24" s="178" customFormat="1" x14ac:dyDescent="0.5">
      <c r="A104" s="177"/>
      <c r="B104" s="233" t="s">
        <v>217</v>
      </c>
      <c r="C104" s="179">
        <v>12.4</v>
      </c>
      <c r="D104" s="177" t="s">
        <v>35</v>
      </c>
      <c r="E104" s="177">
        <v>2</v>
      </c>
      <c r="F104" s="177" t="s">
        <v>65</v>
      </c>
      <c r="G104" s="179">
        <f>C104*E104</f>
        <v>24.8</v>
      </c>
      <c r="H104" s="177" t="s">
        <v>35</v>
      </c>
      <c r="I104" s="177"/>
      <c r="K104" s="236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17"/>
    </row>
    <row r="105" spans="1:24" s="178" customFormat="1" x14ac:dyDescent="0.5">
      <c r="A105" s="177"/>
      <c r="B105" s="233" t="s">
        <v>218</v>
      </c>
      <c r="C105" s="179">
        <v>14.5</v>
      </c>
      <c r="D105" s="177" t="s">
        <v>35</v>
      </c>
      <c r="E105" s="177">
        <v>2</v>
      </c>
      <c r="F105" s="177" t="s">
        <v>65</v>
      </c>
      <c r="G105" s="179">
        <f t="shared" ref="G105:G111" si="18">C105*E105</f>
        <v>29</v>
      </c>
      <c r="H105" s="177" t="s">
        <v>35</v>
      </c>
      <c r="I105" s="177"/>
      <c r="K105" s="236"/>
      <c r="L105" s="217"/>
      <c r="M105" s="217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  <c r="X105" s="217"/>
    </row>
    <row r="106" spans="1:24" s="178" customFormat="1" x14ac:dyDescent="0.5">
      <c r="A106" s="177"/>
      <c r="B106" s="233" t="s">
        <v>219</v>
      </c>
      <c r="C106" s="179">
        <v>18</v>
      </c>
      <c r="D106" s="177" t="s">
        <v>35</v>
      </c>
      <c r="E106" s="177">
        <v>2</v>
      </c>
      <c r="F106" s="177" t="s">
        <v>65</v>
      </c>
      <c r="G106" s="179">
        <f t="shared" si="18"/>
        <v>36</v>
      </c>
      <c r="H106" s="177" t="s">
        <v>35</v>
      </c>
      <c r="I106" s="177"/>
      <c r="K106" s="236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17"/>
    </row>
    <row r="107" spans="1:24" s="178" customFormat="1" x14ac:dyDescent="0.5">
      <c r="A107" s="177"/>
      <c r="B107" s="233" t="s">
        <v>220</v>
      </c>
      <c r="C107" s="179">
        <v>9</v>
      </c>
      <c r="D107" s="177" t="s">
        <v>35</v>
      </c>
      <c r="E107" s="177">
        <v>2</v>
      </c>
      <c r="F107" s="177" t="s">
        <v>65</v>
      </c>
      <c r="G107" s="179">
        <f t="shared" si="18"/>
        <v>18</v>
      </c>
      <c r="H107" s="177" t="s">
        <v>35</v>
      </c>
      <c r="I107" s="177"/>
      <c r="K107" s="236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17"/>
    </row>
    <row r="108" spans="1:24" s="178" customFormat="1" x14ac:dyDescent="0.5">
      <c r="A108" s="177"/>
      <c r="B108" s="233" t="s">
        <v>221</v>
      </c>
      <c r="C108" s="179">
        <v>13</v>
      </c>
      <c r="D108" s="177" t="s">
        <v>35</v>
      </c>
      <c r="E108" s="177">
        <v>2</v>
      </c>
      <c r="F108" s="177" t="s">
        <v>65</v>
      </c>
      <c r="G108" s="179">
        <f t="shared" si="18"/>
        <v>26</v>
      </c>
      <c r="H108" s="177" t="s">
        <v>35</v>
      </c>
      <c r="I108" s="177"/>
      <c r="K108" s="236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  <c r="X108" s="217"/>
    </row>
    <row r="109" spans="1:24" s="178" customFormat="1" x14ac:dyDescent="0.5">
      <c r="A109" s="177"/>
      <c r="B109" s="233" t="s">
        <v>222</v>
      </c>
      <c r="C109" s="179">
        <v>0.6</v>
      </c>
      <c r="D109" s="177" t="s">
        <v>35</v>
      </c>
      <c r="E109" s="177">
        <v>2</v>
      </c>
      <c r="F109" s="177" t="s">
        <v>65</v>
      </c>
      <c r="G109" s="179">
        <f t="shared" si="18"/>
        <v>1.2</v>
      </c>
      <c r="H109" s="177" t="s">
        <v>35</v>
      </c>
      <c r="I109" s="177"/>
      <c r="K109" s="236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</row>
    <row r="110" spans="1:24" s="178" customFormat="1" x14ac:dyDescent="0.5">
      <c r="A110" s="177"/>
      <c r="B110" s="233" t="s">
        <v>223</v>
      </c>
      <c r="C110" s="179">
        <v>0.6</v>
      </c>
      <c r="D110" s="177" t="s">
        <v>35</v>
      </c>
      <c r="E110" s="177">
        <v>2</v>
      </c>
      <c r="F110" s="177" t="s">
        <v>65</v>
      </c>
      <c r="G110" s="179">
        <f t="shared" si="18"/>
        <v>1.2</v>
      </c>
      <c r="H110" s="177" t="s">
        <v>35</v>
      </c>
      <c r="I110" s="177"/>
      <c r="K110" s="236"/>
      <c r="L110" s="217"/>
      <c r="M110" s="217"/>
      <c r="N110" s="217"/>
      <c r="O110" s="217"/>
      <c r="P110" s="217"/>
      <c r="Q110" s="217"/>
      <c r="R110" s="217"/>
      <c r="S110" s="217"/>
      <c r="T110" s="217"/>
      <c r="U110" s="217"/>
      <c r="V110" s="217"/>
      <c r="W110" s="217"/>
      <c r="X110" s="217"/>
    </row>
    <row r="111" spans="1:24" s="178" customFormat="1" x14ac:dyDescent="0.5">
      <c r="A111" s="177"/>
      <c r="B111" s="233" t="s">
        <v>209</v>
      </c>
      <c r="C111" s="179">
        <f>C133*2</f>
        <v>14</v>
      </c>
      <c r="D111" s="177" t="s">
        <v>35</v>
      </c>
      <c r="E111" s="177">
        <v>2</v>
      </c>
      <c r="F111" s="177" t="s">
        <v>65</v>
      </c>
      <c r="G111" s="179">
        <f t="shared" si="18"/>
        <v>28</v>
      </c>
      <c r="H111" s="177" t="s">
        <v>35</v>
      </c>
      <c r="I111" s="177"/>
      <c r="K111" s="236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</row>
    <row r="112" spans="1:24" s="178" customFormat="1" x14ac:dyDescent="0.5">
      <c r="A112" s="177"/>
      <c r="B112" s="234" t="s">
        <v>226</v>
      </c>
      <c r="C112" s="179"/>
      <c r="D112" s="177"/>
      <c r="E112" s="177"/>
      <c r="F112" s="177"/>
      <c r="G112" s="179"/>
      <c r="H112" s="177"/>
      <c r="I112" s="177"/>
      <c r="K112" s="236"/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  <c r="X112" s="217"/>
    </row>
    <row r="113" spans="1:24" s="178" customFormat="1" x14ac:dyDescent="0.5">
      <c r="A113" s="177"/>
      <c r="B113" s="233" t="s">
        <v>227</v>
      </c>
      <c r="C113" s="179">
        <f>22+4</f>
        <v>26</v>
      </c>
      <c r="D113" s="177" t="s">
        <v>35</v>
      </c>
      <c r="E113" s="177">
        <v>2</v>
      </c>
      <c r="F113" s="177" t="s">
        <v>65</v>
      </c>
      <c r="G113" s="179">
        <f t="shared" ref="G113" si="19">C113*E113</f>
        <v>52</v>
      </c>
      <c r="H113" s="177" t="s">
        <v>35</v>
      </c>
      <c r="I113" s="177"/>
      <c r="K113" s="236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</row>
    <row r="114" spans="1:24" s="178" customFormat="1" x14ac:dyDescent="0.5">
      <c r="A114" s="177"/>
      <c r="B114" s="234" t="s">
        <v>231</v>
      </c>
      <c r="C114" s="179"/>
      <c r="D114" s="177"/>
      <c r="E114" s="177"/>
      <c r="F114" s="177"/>
      <c r="G114" s="179"/>
      <c r="H114" s="177"/>
      <c r="I114" s="177"/>
      <c r="K114" s="236"/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17"/>
    </row>
    <row r="115" spans="1:24" s="178" customFormat="1" x14ac:dyDescent="0.5">
      <c r="A115" s="177"/>
      <c r="B115" s="233"/>
      <c r="C115" s="179">
        <f>7*3</f>
        <v>21</v>
      </c>
      <c r="D115" s="177" t="s">
        <v>35</v>
      </c>
      <c r="E115" s="177">
        <v>2</v>
      </c>
      <c r="F115" s="177" t="s">
        <v>65</v>
      </c>
      <c r="G115" s="179">
        <f t="shared" ref="G115" si="20">C115*E115</f>
        <v>42</v>
      </c>
      <c r="H115" s="177" t="s">
        <v>35</v>
      </c>
      <c r="I115" s="177"/>
      <c r="K115" s="236"/>
      <c r="L115" s="217"/>
      <c r="M115" s="217"/>
      <c r="N115" s="217"/>
      <c r="O115" s="217"/>
      <c r="P115" s="217"/>
      <c r="Q115" s="217"/>
      <c r="R115" s="217"/>
      <c r="S115" s="217"/>
      <c r="T115" s="217"/>
      <c r="U115" s="217"/>
      <c r="V115" s="217"/>
      <c r="W115" s="217"/>
      <c r="X115" s="217"/>
    </row>
    <row r="116" spans="1:24" s="178" customFormat="1" x14ac:dyDescent="0.5">
      <c r="A116" s="237"/>
      <c r="B116" s="238" t="s">
        <v>19</v>
      </c>
      <c r="C116" s="239"/>
      <c r="D116" s="237"/>
      <c r="E116" s="237"/>
      <c r="F116" s="237"/>
      <c r="G116" s="239">
        <f>SUM(G104:G115)</f>
        <v>258.2</v>
      </c>
      <c r="H116" s="237" t="str">
        <f>H115</f>
        <v>เมตร</v>
      </c>
      <c r="I116" s="237"/>
      <c r="K116" s="236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17"/>
    </row>
    <row r="117" spans="1:24" s="178" customFormat="1" x14ac:dyDescent="0.5">
      <c r="A117" s="177" t="s">
        <v>230</v>
      </c>
      <c r="B117" s="182" t="s">
        <v>228</v>
      </c>
      <c r="C117" s="179"/>
      <c r="D117" s="177"/>
      <c r="E117" s="177"/>
      <c r="F117" s="177"/>
      <c r="G117" s="179"/>
      <c r="H117" s="177"/>
      <c r="I117" s="177"/>
      <c r="K117" s="236"/>
      <c r="L117" s="217"/>
      <c r="M117" s="217"/>
      <c r="N117" s="217"/>
      <c r="O117" s="217"/>
      <c r="P117" s="217"/>
      <c r="Q117" s="217"/>
      <c r="R117" s="217"/>
      <c r="S117" s="217"/>
      <c r="T117" s="217"/>
      <c r="U117" s="217"/>
      <c r="V117" s="217"/>
      <c r="W117" s="217"/>
      <c r="X117" s="217"/>
    </row>
    <row r="118" spans="1:24" s="178" customFormat="1" x14ac:dyDescent="0.5">
      <c r="A118" s="177"/>
      <c r="B118" s="234" t="s">
        <v>216</v>
      </c>
      <c r="C118" s="179"/>
      <c r="D118" s="177"/>
      <c r="E118" s="177"/>
      <c r="F118" s="177"/>
      <c r="G118" s="179"/>
      <c r="H118" s="177"/>
      <c r="I118" s="177"/>
      <c r="K118" s="236"/>
      <c r="L118" s="217"/>
      <c r="M118" s="217"/>
      <c r="N118" s="217"/>
      <c r="O118" s="217"/>
      <c r="P118" s="217"/>
      <c r="Q118" s="217"/>
      <c r="R118" s="217"/>
      <c r="S118" s="217"/>
      <c r="T118" s="217"/>
      <c r="U118" s="217"/>
      <c r="V118" s="217"/>
      <c r="W118" s="217"/>
      <c r="X118" s="217"/>
    </row>
    <row r="119" spans="1:24" s="178" customFormat="1" x14ac:dyDescent="0.5">
      <c r="A119" s="177"/>
      <c r="B119" s="233" t="s">
        <v>208</v>
      </c>
      <c r="C119" s="179"/>
      <c r="D119" s="177"/>
      <c r="E119" s="177"/>
      <c r="F119" s="177"/>
      <c r="G119" s="179"/>
      <c r="H119" s="177"/>
      <c r="I119" s="177"/>
      <c r="K119" s="236"/>
      <c r="L119" s="217"/>
      <c r="M119" s="217"/>
      <c r="N119" s="217"/>
      <c r="O119" s="217"/>
      <c r="P119" s="217"/>
      <c r="Q119" s="217"/>
      <c r="R119" s="217"/>
      <c r="S119" s="217"/>
      <c r="T119" s="217"/>
      <c r="U119" s="217"/>
      <c r="V119" s="217"/>
      <c r="W119" s="217"/>
      <c r="X119" s="217"/>
    </row>
    <row r="120" spans="1:24" s="178" customFormat="1" x14ac:dyDescent="0.5">
      <c r="A120" s="177"/>
      <c r="B120" s="233" t="s">
        <v>217</v>
      </c>
      <c r="C120" s="179">
        <v>12.4</v>
      </c>
      <c r="D120" s="177" t="s">
        <v>35</v>
      </c>
      <c r="E120" s="177">
        <v>1</v>
      </c>
      <c r="F120" s="177" t="s">
        <v>65</v>
      </c>
      <c r="G120" s="179">
        <f>C120*E120</f>
        <v>12.4</v>
      </c>
      <c r="H120" s="177" t="s">
        <v>35</v>
      </c>
      <c r="I120" s="177"/>
      <c r="K120" s="236"/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  <c r="X120" s="217"/>
    </row>
    <row r="121" spans="1:24" s="178" customFormat="1" x14ac:dyDescent="0.5">
      <c r="A121" s="177"/>
      <c r="B121" s="233" t="s">
        <v>218</v>
      </c>
      <c r="C121" s="179">
        <v>14.5</v>
      </c>
      <c r="D121" s="177" t="s">
        <v>35</v>
      </c>
      <c r="E121" s="177">
        <v>1</v>
      </c>
      <c r="F121" s="177" t="s">
        <v>65</v>
      </c>
      <c r="G121" s="179">
        <f t="shared" ref="G121:G127" si="21">C121*E121</f>
        <v>14.5</v>
      </c>
      <c r="H121" s="177" t="s">
        <v>35</v>
      </c>
      <c r="I121" s="177"/>
      <c r="K121" s="236"/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17"/>
      <c r="W121" s="217"/>
      <c r="X121" s="217"/>
    </row>
    <row r="122" spans="1:24" s="178" customFormat="1" x14ac:dyDescent="0.5">
      <c r="A122" s="177"/>
      <c r="B122" s="233" t="s">
        <v>219</v>
      </c>
      <c r="C122" s="179">
        <v>18</v>
      </c>
      <c r="D122" s="177" t="s">
        <v>35</v>
      </c>
      <c r="E122" s="177">
        <v>1</v>
      </c>
      <c r="F122" s="177" t="s">
        <v>65</v>
      </c>
      <c r="G122" s="179">
        <f t="shared" si="21"/>
        <v>18</v>
      </c>
      <c r="H122" s="177" t="s">
        <v>35</v>
      </c>
      <c r="I122" s="177"/>
      <c r="K122" s="236"/>
      <c r="L122" s="217"/>
      <c r="M122" s="217"/>
      <c r="N122" s="217"/>
      <c r="O122" s="217"/>
      <c r="P122" s="217"/>
      <c r="Q122" s="217"/>
      <c r="R122" s="217"/>
      <c r="S122" s="217"/>
      <c r="T122" s="217"/>
      <c r="U122" s="217"/>
      <c r="V122" s="217"/>
      <c r="W122" s="217"/>
      <c r="X122" s="217"/>
    </row>
    <row r="123" spans="1:24" s="178" customFormat="1" x14ac:dyDescent="0.5">
      <c r="A123" s="177"/>
      <c r="B123" s="233" t="s">
        <v>220</v>
      </c>
      <c r="C123" s="179">
        <v>9</v>
      </c>
      <c r="D123" s="177" t="s">
        <v>35</v>
      </c>
      <c r="E123" s="177">
        <v>1</v>
      </c>
      <c r="F123" s="177" t="s">
        <v>65</v>
      </c>
      <c r="G123" s="179">
        <f t="shared" si="21"/>
        <v>9</v>
      </c>
      <c r="H123" s="177" t="s">
        <v>35</v>
      </c>
      <c r="I123" s="177"/>
      <c r="K123" s="236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  <c r="X123" s="217"/>
    </row>
    <row r="124" spans="1:24" s="178" customFormat="1" x14ac:dyDescent="0.5">
      <c r="A124" s="177"/>
      <c r="B124" s="233" t="s">
        <v>221</v>
      </c>
      <c r="C124" s="179">
        <v>13</v>
      </c>
      <c r="D124" s="177" t="s">
        <v>35</v>
      </c>
      <c r="E124" s="177">
        <v>1</v>
      </c>
      <c r="F124" s="177" t="s">
        <v>65</v>
      </c>
      <c r="G124" s="179">
        <f t="shared" si="21"/>
        <v>13</v>
      </c>
      <c r="H124" s="177" t="s">
        <v>35</v>
      </c>
      <c r="I124" s="177"/>
      <c r="K124" s="236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17"/>
    </row>
    <row r="125" spans="1:24" s="178" customFormat="1" x14ac:dyDescent="0.5">
      <c r="A125" s="177"/>
      <c r="B125" s="233" t="s">
        <v>222</v>
      </c>
      <c r="C125" s="179">
        <v>0.6</v>
      </c>
      <c r="D125" s="177" t="s">
        <v>35</v>
      </c>
      <c r="E125" s="177">
        <v>1</v>
      </c>
      <c r="F125" s="177" t="s">
        <v>65</v>
      </c>
      <c r="G125" s="179">
        <f t="shared" si="21"/>
        <v>0.6</v>
      </c>
      <c r="H125" s="177" t="s">
        <v>35</v>
      </c>
      <c r="I125" s="177"/>
      <c r="K125" s="236"/>
      <c r="L125" s="217"/>
      <c r="M125" s="217"/>
      <c r="N125" s="217"/>
      <c r="O125" s="217"/>
      <c r="P125" s="217"/>
      <c r="Q125" s="217"/>
      <c r="R125" s="217"/>
      <c r="S125" s="217"/>
      <c r="T125" s="217"/>
      <c r="U125" s="217"/>
      <c r="V125" s="217"/>
      <c r="W125" s="217"/>
      <c r="X125" s="217"/>
    </row>
    <row r="126" spans="1:24" s="178" customFormat="1" x14ac:dyDescent="0.5">
      <c r="A126" s="177"/>
      <c r="B126" s="233" t="s">
        <v>223</v>
      </c>
      <c r="C126" s="179">
        <v>0.6</v>
      </c>
      <c r="D126" s="177" t="s">
        <v>35</v>
      </c>
      <c r="E126" s="177">
        <v>1</v>
      </c>
      <c r="F126" s="177" t="s">
        <v>65</v>
      </c>
      <c r="G126" s="179">
        <f t="shared" si="21"/>
        <v>0.6</v>
      </c>
      <c r="H126" s="177" t="s">
        <v>35</v>
      </c>
      <c r="I126" s="177"/>
      <c r="K126" s="236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17"/>
    </row>
    <row r="127" spans="1:24" s="178" customFormat="1" x14ac:dyDescent="0.5">
      <c r="A127" s="177"/>
      <c r="B127" s="233" t="s">
        <v>209</v>
      </c>
      <c r="C127" s="179">
        <f>C133*2</f>
        <v>14</v>
      </c>
      <c r="D127" s="177" t="s">
        <v>35</v>
      </c>
      <c r="E127" s="177">
        <v>1</v>
      </c>
      <c r="F127" s="177" t="s">
        <v>65</v>
      </c>
      <c r="G127" s="179">
        <f t="shared" si="21"/>
        <v>14</v>
      </c>
      <c r="H127" s="177" t="s">
        <v>35</v>
      </c>
      <c r="I127" s="177"/>
      <c r="K127" s="236"/>
      <c r="L127" s="217"/>
      <c r="M127" s="217"/>
      <c r="N127" s="217"/>
      <c r="O127" s="217"/>
      <c r="P127" s="217"/>
      <c r="Q127" s="217"/>
      <c r="R127" s="217"/>
      <c r="S127" s="217"/>
      <c r="T127" s="217"/>
      <c r="U127" s="217"/>
      <c r="V127" s="217"/>
      <c r="W127" s="217"/>
      <c r="X127" s="217"/>
    </row>
    <row r="128" spans="1:24" s="178" customFormat="1" x14ac:dyDescent="0.5">
      <c r="A128" s="177"/>
      <c r="B128" s="234" t="s">
        <v>226</v>
      </c>
      <c r="C128" s="179"/>
      <c r="D128" s="177"/>
      <c r="E128" s="177"/>
      <c r="F128" s="177"/>
      <c r="G128" s="179"/>
      <c r="H128" s="177"/>
      <c r="I128" s="177"/>
      <c r="K128" s="236"/>
      <c r="L128" s="217"/>
      <c r="M128" s="217"/>
      <c r="N128" s="217"/>
      <c r="O128" s="217"/>
      <c r="P128" s="217"/>
      <c r="Q128" s="217"/>
      <c r="R128" s="217"/>
      <c r="S128" s="217"/>
      <c r="T128" s="217"/>
      <c r="U128" s="217"/>
      <c r="V128" s="217"/>
      <c r="W128" s="217"/>
      <c r="X128" s="217"/>
    </row>
    <row r="129" spans="1:24" s="178" customFormat="1" x14ac:dyDescent="0.5">
      <c r="A129" s="177"/>
      <c r="B129" s="233" t="s">
        <v>227</v>
      </c>
      <c r="C129" s="179">
        <f>22+4</f>
        <v>26</v>
      </c>
      <c r="D129" s="177" t="s">
        <v>35</v>
      </c>
      <c r="E129" s="177">
        <v>1</v>
      </c>
      <c r="F129" s="177" t="s">
        <v>65</v>
      </c>
      <c r="G129" s="179">
        <f t="shared" ref="G129" si="22">C129*E129</f>
        <v>26</v>
      </c>
      <c r="H129" s="177" t="s">
        <v>35</v>
      </c>
      <c r="I129" s="177"/>
      <c r="K129" s="236"/>
      <c r="L129" s="217"/>
      <c r="M129" s="217"/>
      <c r="N129" s="217"/>
      <c r="O129" s="217"/>
      <c r="P129" s="217"/>
      <c r="Q129" s="217"/>
      <c r="R129" s="217"/>
      <c r="S129" s="217"/>
      <c r="T129" s="217"/>
      <c r="U129" s="217"/>
      <c r="V129" s="217"/>
      <c r="W129" s="217"/>
      <c r="X129" s="217"/>
    </row>
    <row r="130" spans="1:24" s="178" customFormat="1" x14ac:dyDescent="0.5">
      <c r="A130" s="177"/>
      <c r="B130" s="234" t="s">
        <v>231</v>
      </c>
      <c r="C130" s="179"/>
      <c r="D130" s="177"/>
      <c r="E130" s="177"/>
      <c r="F130" s="177"/>
      <c r="G130" s="179"/>
      <c r="H130" s="177"/>
      <c r="I130" s="177"/>
      <c r="K130" s="236"/>
      <c r="L130" s="217"/>
      <c r="M130" s="217"/>
      <c r="N130" s="217"/>
      <c r="O130" s="217"/>
      <c r="P130" s="217"/>
      <c r="Q130" s="217"/>
      <c r="R130" s="217"/>
      <c r="S130" s="217"/>
      <c r="T130" s="217"/>
      <c r="U130" s="217"/>
      <c r="V130" s="217"/>
      <c r="W130" s="217"/>
      <c r="X130" s="217"/>
    </row>
    <row r="131" spans="1:24" s="178" customFormat="1" x14ac:dyDescent="0.5">
      <c r="A131" s="177"/>
      <c r="B131" s="233"/>
      <c r="C131" s="179">
        <f>7*3</f>
        <v>21</v>
      </c>
      <c r="D131" s="177" t="s">
        <v>35</v>
      </c>
      <c r="E131" s="177">
        <v>1</v>
      </c>
      <c r="F131" s="177" t="s">
        <v>65</v>
      </c>
      <c r="G131" s="179">
        <f t="shared" ref="G131" si="23">C131*E131</f>
        <v>21</v>
      </c>
      <c r="H131" s="177" t="s">
        <v>35</v>
      </c>
      <c r="I131" s="177"/>
      <c r="K131" s="236"/>
      <c r="L131" s="217"/>
      <c r="M131" s="217"/>
      <c r="N131" s="217"/>
      <c r="O131" s="217"/>
      <c r="P131" s="217"/>
      <c r="Q131" s="217"/>
      <c r="R131" s="217"/>
      <c r="S131" s="217"/>
      <c r="T131" s="217"/>
      <c r="U131" s="217"/>
      <c r="V131" s="217"/>
      <c r="W131" s="217"/>
      <c r="X131" s="217"/>
    </row>
    <row r="132" spans="1:24" s="178" customFormat="1" x14ac:dyDescent="0.5">
      <c r="A132" s="237"/>
      <c r="B132" s="238" t="s">
        <v>19</v>
      </c>
      <c r="C132" s="239"/>
      <c r="D132" s="237"/>
      <c r="E132" s="237"/>
      <c r="F132" s="237"/>
      <c r="G132" s="239">
        <f>SUM(G120:G131)</f>
        <v>129.1</v>
      </c>
      <c r="H132" s="237" t="str">
        <f>H131</f>
        <v>เมตร</v>
      </c>
      <c r="I132" s="237"/>
      <c r="K132" s="236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V132" s="217"/>
      <c r="W132" s="217"/>
      <c r="X132" s="217"/>
    </row>
    <row r="133" spans="1:24" s="178" customFormat="1" x14ac:dyDescent="0.5">
      <c r="A133" s="177" t="s">
        <v>229</v>
      </c>
      <c r="B133" s="233" t="s">
        <v>225</v>
      </c>
      <c r="C133" s="179">
        <v>7</v>
      </c>
      <c r="D133" s="177" t="s">
        <v>160</v>
      </c>
      <c r="E133" s="177">
        <v>1</v>
      </c>
      <c r="F133" s="177" t="s">
        <v>201</v>
      </c>
      <c r="G133" s="179">
        <f t="shared" ref="G133" si="24">C133*E133</f>
        <v>7</v>
      </c>
      <c r="H133" s="177" t="s">
        <v>160</v>
      </c>
      <c r="I133" s="177"/>
      <c r="K133" s="236"/>
      <c r="L133" s="217"/>
      <c r="M133" s="217"/>
      <c r="N133" s="217"/>
      <c r="O133" s="217"/>
      <c r="P133" s="217"/>
      <c r="Q133" s="217"/>
      <c r="R133" s="217"/>
      <c r="S133" s="217"/>
      <c r="T133" s="217"/>
      <c r="U133" s="217"/>
      <c r="V133" s="217"/>
      <c r="W133" s="217"/>
      <c r="X133" s="217"/>
    </row>
    <row r="134" spans="1:24" s="178" customFormat="1" x14ac:dyDescent="0.5">
      <c r="A134" s="237"/>
      <c r="B134" s="238" t="s">
        <v>19</v>
      </c>
      <c r="C134" s="239"/>
      <c r="D134" s="237"/>
      <c r="E134" s="237"/>
      <c r="F134" s="237"/>
      <c r="G134" s="239">
        <f>G133</f>
        <v>7</v>
      </c>
      <c r="H134" s="237" t="str">
        <f>H133</f>
        <v>ชุด</v>
      </c>
      <c r="I134" s="237"/>
      <c r="K134" s="236"/>
      <c r="L134" s="217"/>
      <c r="M134" s="217"/>
      <c r="N134" s="217"/>
      <c r="O134" s="217"/>
      <c r="P134" s="217"/>
      <c r="Q134" s="217"/>
      <c r="R134" s="217"/>
      <c r="S134" s="217"/>
      <c r="T134" s="217"/>
      <c r="U134" s="217"/>
      <c r="V134" s="217"/>
      <c r="W134" s="217"/>
      <c r="X134" s="217"/>
    </row>
    <row r="135" spans="1:24" s="178" customFormat="1" x14ac:dyDescent="0.5">
      <c r="A135" s="181">
        <v>4</v>
      </c>
      <c r="B135" s="234" t="s">
        <v>158</v>
      </c>
      <c r="C135" s="179"/>
      <c r="D135" s="177"/>
      <c r="E135" s="177"/>
      <c r="F135" s="177"/>
      <c r="G135" s="179"/>
      <c r="H135" s="177"/>
      <c r="I135" s="177"/>
      <c r="K135" s="236"/>
      <c r="L135" s="217"/>
      <c r="M135" s="217"/>
      <c r="N135" s="217"/>
      <c r="O135" s="217"/>
      <c r="P135" s="217"/>
      <c r="Q135" s="217"/>
      <c r="R135" s="217"/>
      <c r="S135" s="217"/>
      <c r="T135" s="217"/>
      <c r="U135" s="217"/>
      <c r="V135" s="217"/>
      <c r="W135" s="217"/>
      <c r="X135" s="217"/>
    </row>
    <row r="136" spans="1:24" s="178" customFormat="1" x14ac:dyDescent="0.5">
      <c r="A136" s="177">
        <v>4.0999999999999996</v>
      </c>
      <c r="B136" s="233" t="s">
        <v>232</v>
      </c>
      <c r="C136" s="179">
        <f>22.4+21.2</f>
        <v>43.599999999999994</v>
      </c>
      <c r="D136" s="177" t="s">
        <v>35</v>
      </c>
      <c r="E136" s="177">
        <v>1</v>
      </c>
      <c r="F136" s="177" t="s">
        <v>201</v>
      </c>
      <c r="G136" s="179">
        <f t="shared" ref="G136" si="25">C136*E136</f>
        <v>43.599999999999994</v>
      </c>
      <c r="H136" s="177" t="s">
        <v>35</v>
      </c>
      <c r="I136" s="177"/>
      <c r="K136" s="236"/>
      <c r="L136" s="217"/>
      <c r="M136" s="217"/>
      <c r="N136" s="217"/>
      <c r="O136" s="217"/>
      <c r="P136" s="217"/>
      <c r="Q136" s="217"/>
      <c r="R136" s="217"/>
      <c r="S136" s="217"/>
      <c r="T136" s="217"/>
      <c r="U136" s="217"/>
      <c r="V136" s="217"/>
      <c r="W136" s="217"/>
      <c r="X136" s="217"/>
    </row>
    <row r="137" spans="1:24" s="178" customFormat="1" x14ac:dyDescent="0.5">
      <c r="A137" s="237"/>
      <c r="B137" s="238" t="s">
        <v>19</v>
      </c>
      <c r="C137" s="239"/>
      <c r="D137" s="237"/>
      <c r="E137" s="237"/>
      <c r="F137" s="237"/>
      <c r="G137" s="239">
        <f>G136</f>
        <v>43.599999999999994</v>
      </c>
      <c r="H137" s="237" t="str">
        <f>H136</f>
        <v>เมตร</v>
      </c>
      <c r="I137" s="237"/>
      <c r="K137" s="236"/>
      <c r="L137" s="217"/>
      <c r="M137" s="217"/>
      <c r="N137" s="217"/>
      <c r="O137" s="217"/>
      <c r="P137" s="217"/>
      <c r="Q137" s="217"/>
      <c r="R137" s="217"/>
      <c r="S137" s="217"/>
      <c r="T137" s="217"/>
      <c r="U137" s="217"/>
      <c r="V137" s="217"/>
      <c r="W137" s="217"/>
      <c r="X137" s="217"/>
    </row>
    <row r="138" spans="1:24" s="178" customFormat="1" x14ac:dyDescent="0.5">
      <c r="A138" s="177">
        <v>4.2</v>
      </c>
      <c r="B138" s="233" t="s">
        <v>233</v>
      </c>
      <c r="C138" s="179">
        <f>4*6</f>
        <v>24</v>
      </c>
      <c r="D138" s="177" t="s">
        <v>35</v>
      </c>
      <c r="E138" s="177">
        <v>1</v>
      </c>
      <c r="F138" s="177" t="s">
        <v>201</v>
      </c>
      <c r="G138" s="179">
        <f t="shared" ref="G138" si="26">C138*E138</f>
        <v>24</v>
      </c>
      <c r="H138" s="177" t="s">
        <v>35</v>
      </c>
      <c r="I138" s="177"/>
      <c r="K138" s="236"/>
      <c r="L138" s="217"/>
      <c r="M138" s="217"/>
      <c r="N138" s="217"/>
      <c r="O138" s="217"/>
      <c r="P138" s="217"/>
      <c r="Q138" s="217"/>
      <c r="R138" s="217"/>
      <c r="S138" s="217"/>
      <c r="T138" s="217"/>
      <c r="U138" s="217"/>
      <c r="V138" s="217"/>
      <c r="W138" s="217"/>
      <c r="X138" s="217"/>
    </row>
    <row r="139" spans="1:24" s="178" customFormat="1" x14ac:dyDescent="0.5">
      <c r="A139" s="237"/>
      <c r="B139" s="238" t="s">
        <v>19</v>
      </c>
      <c r="C139" s="239"/>
      <c r="D139" s="237"/>
      <c r="E139" s="237"/>
      <c r="F139" s="237"/>
      <c r="G139" s="239">
        <f>G138/4</f>
        <v>6</v>
      </c>
      <c r="H139" s="237" t="s">
        <v>52</v>
      </c>
      <c r="I139" s="237"/>
      <c r="K139" s="236"/>
      <c r="L139" s="217"/>
      <c r="M139" s="217"/>
      <c r="N139" s="217"/>
      <c r="O139" s="217"/>
      <c r="P139" s="217"/>
      <c r="Q139" s="217"/>
      <c r="R139" s="217"/>
      <c r="S139" s="217"/>
      <c r="T139" s="217"/>
      <c r="U139" s="217"/>
      <c r="V139" s="217"/>
      <c r="W139" s="217"/>
      <c r="X139" s="217"/>
    </row>
    <row r="140" spans="1:24" s="178" customFormat="1" x14ac:dyDescent="0.5">
      <c r="A140" s="177"/>
      <c r="B140" s="233"/>
      <c r="C140" s="179"/>
      <c r="D140" s="177"/>
      <c r="E140" s="177"/>
      <c r="F140" s="177"/>
      <c r="G140" s="179"/>
      <c r="H140" s="177"/>
      <c r="I140" s="177"/>
      <c r="K140" s="236"/>
      <c r="L140" s="217"/>
      <c r="M140" s="217"/>
      <c r="N140" s="217"/>
      <c r="O140" s="217"/>
      <c r="P140" s="217"/>
      <c r="Q140" s="217"/>
      <c r="R140" s="217"/>
      <c r="S140" s="217"/>
      <c r="T140" s="217"/>
      <c r="U140" s="217"/>
      <c r="V140" s="217"/>
      <c r="W140" s="217"/>
      <c r="X140" s="217"/>
    </row>
    <row r="141" spans="1:24" s="178" customFormat="1" x14ac:dyDescent="0.5">
      <c r="A141" s="177"/>
      <c r="B141" s="233"/>
      <c r="C141" s="179"/>
      <c r="D141" s="177"/>
      <c r="E141" s="177"/>
      <c r="F141" s="177"/>
      <c r="G141" s="179"/>
      <c r="H141" s="177"/>
      <c r="I141" s="177"/>
      <c r="K141" s="236"/>
      <c r="L141" s="217"/>
      <c r="M141" s="217"/>
      <c r="N141" s="217"/>
      <c r="O141" s="217"/>
      <c r="P141" s="217"/>
      <c r="Q141" s="217"/>
      <c r="R141" s="217"/>
      <c r="S141" s="217"/>
      <c r="T141" s="217"/>
      <c r="U141" s="217"/>
      <c r="V141" s="217"/>
      <c r="W141" s="217"/>
      <c r="X141" s="217"/>
    </row>
    <row r="142" spans="1:24" s="178" customFormat="1" x14ac:dyDescent="0.5">
      <c r="A142" s="177"/>
      <c r="B142" s="233"/>
      <c r="C142" s="179"/>
      <c r="D142" s="177"/>
      <c r="E142" s="177"/>
      <c r="F142" s="177"/>
      <c r="G142" s="179"/>
      <c r="H142" s="177"/>
      <c r="I142" s="177"/>
      <c r="K142" s="236"/>
      <c r="L142" s="217"/>
      <c r="M142" s="217"/>
      <c r="N142" s="217"/>
      <c r="O142" s="217"/>
      <c r="P142" s="217"/>
      <c r="Q142" s="217"/>
      <c r="R142" s="217"/>
      <c r="S142" s="217"/>
      <c r="T142" s="217"/>
      <c r="U142" s="217"/>
      <c r="V142" s="217"/>
      <c r="W142" s="217"/>
      <c r="X142" s="217"/>
    </row>
    <row r="143" spans="1:24" s="178" customFormat="1" x14ac:dyDescent="0.5">
      <c r="A143" s="177"/>
      <c r="B143" s="233"/>
      <c r="C143" s="179"/>
      <c r="D143" s="177"/>
      <c r="E143" s="177"/>
      <c r="F143" s="177"/>
      <c r="G143" s="179"/>
      <c r="H143" s="177"/>
      <c r="I143" s="177"/>
      <c r="K143" s="236"/>
      <c r="L143" s="217"/>
      <c r="M143" s="217"/>
      <c r="N143" s="217"/>
      <c r="O143" s="217"/>
      <c r="P143" s="217"/>
      <c r="Q143" s="217"/>
      <c r="R143" s="217"/>
      <c r="S143" s="217"/>
      <c r="T143" s="217"/>
      <c r="U143" s="217"/>
      <c r="V143" s="217"/>
      <c r="W143" s="217"/>
      <c r="X143" s="217"/>
    </row>
    <row r="144" spans="1:24" s="178" customFormat="1" x14ac:dyDescent="0.5">
      <c r="A144" s="177"/>
      <c r="B144" s="233"/>
      <c r="C144" s="179"/>
      <c r="D144" s="177"/>
      <c r="E144" s="177"/>
      <c r="F144" s="177"/>
      <c r="G144" s="179"/>
      <c r="H144" s="177"/>
      <c r="I144" s="177"/>
      <c r="K144" s="236"/>
      <c r="L144" s="217"/>
      <c r="M144" s="217"/>
      <c r="N144" s="217"/>
      <c r="O144" s="217"/>
      <c r="P144" s="217"/>
      <c r="Q144" s="217"/>
      <c r="R144" s="217"/>
      <c r="S144" s="217"/>
      <c r="T144" s="217"/>
      <c r="U144" s="217"/>
      <c r="V144" s="217"/>
      <c r="W144" s="217"/>
      <c r="X144" s="217"/>
    </row>
    <row r="145" spans="1:24" s="178" customFormat="1" x14ac:dyDescent="0.5">
      <c r="A145" s="177"/>
      <c r="B145" s="233"/>
      <c r="C145" s="179"/>
      <c r="D145" s="177"/>
      <c r="E145" s="177"/>
      <c r="F145" s="177"/>
      <c r="G145" s="179"/>
      <c r="H145" s="177"/>
      <c r="I145" s="177"/>
      <c r="K145" s="236"/>
      <c r="L145" s="217"/>
      <c r="M145" s="217"/>
      <c r="N145" s="217"/>
      <c r="O145" s="217"/>
      <c r="P145" s="217"/>
      <c r="Q145" s="217"/>
      <c r="R145" s="217"/>
      <c r="S145" s="217"/>
      <c r="T145" s="217"/>
      <c r="U145" s="217"/>
      <c r="V145" s="217"/>
      <c r="W145" s="217"/>
      <c r="X145" s="217"/>
    </row>
    <row r="146" spans="1:24" s="178" customFormat="1" x14ac:dyDescent="0.5">
      <c r="A146" s="177"/>
      <c r="B146" s="180"/>
      <c r="C146" s="179"/>
      <c r="D146" s="177"/>
      <c r="E146" s="177"/>
      <c r="F146" s="177"/>
      <c r="G146" s="179"/>
      <c r="H146" s="177"/>
      <c r="I146" s="177"/>
      <c r="K146" s="236"/>
      <c r="L146" s="217"/>
      <c r="M146" s="217"/>
      <c r="N146" s="217"/>
      <c r="O146" s="217"/>
      <c r="P146" s="217"/>
      <c r="Q146" s="217"/>
      <c r="R146" s="217"/>
      <c r="S146" s="217"/>
      <c r="T146" s="217"/>
      <c r="U146" s="217"/>
      <c r="V146" s="217"/>
      <c r="W146" s="217"/>
      <c r="X146" s="217"/>
    </row>
    <row r="147" spans="1:24" s="178" customFormat="1" x14ac:dyDescent="0.5">
      <c r="A147" s="177"/>
      <c r="B147" s="180"/>
      <c r="C147" s="179"/>
      <c r="D147" s="177"/>
      <c r="E147" s="177"/>
      <c r="F147" s="177"/>
      <c r="G147" s="179"/>
      <c r="H147" s="177"/>
      <c r="I147" s="177"/>
      <c r="K147" s="236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  <c r="X147" s="217"/>
    </row>
    <row r="148" spans="1:24" s="178" customFormat="1" x14ac:dyDescent="0.5">
      <c r="A148" s="177"/>
      <c r="B148" s="180"/>
      <c r="C148" s="179"/>
      <c r="D148" s="177"/>
      <c r="E148" s="177"/>
      <c r="F148" s="177"/>
      <c r="G148" s="179"/>
      <c r="H148" s="177"/>
      <c r="I148" s="177"/>
      <c r="K148" s="236"/>
      <c r="L148" s="217"/>
      <c r="M148" s="217"/>
      <c r="N148" s="217"/>
      <c r="O148" s="217"/>
      <c r="P148" s="217"/>
      <c r="Q148" s="217"/>
      <c r="R148" s="217"/>
      <c r="S148" s="217"/>
      <c r="T148" s="217"/>
      <c r="U148" s="217"/>
      <c r="V148" s="217"/>
      <c r="W148" s="217"/>
      <c r="X148" s="217"/>
    </row>
    <row r="149" spans="1:24" s="178" customFormat="1" x14ac:dyDescent="0.5">
      <c r="A149" s="177"/>
      <c r="B149" s="180"/>
      <c r="C149" s="179"/>
      <c r="D149" s="177"/>
      <c r="E149" s="177"/>
      <c r="F149" s="177"/>
      <c r="G149" s="179"/>
      <c r="H149" s="177"/>
      <c r="I149" s="177"/>
      <c r="K149" s="236"/>
      <c r="L149" s="217"/>
      <c r="M149" s="217"/>
      <c r="N149" s="217"/>
      <c r="O149" s="217"/>
      <c r="P149" s="217"/>
      <c r="Q149" s="217"/>
      <c r="R149" s="217"/>
      <c r="S149" s="217"/>
      <c r="T149" s="217"/>
      <c r="U149" s="217"/>
      <c r="V149" s="217"/>
      <c r="W149" s="217"/>
      <c r="X149" s="217"/>
    </row>
    <row r="150" spans="1:24" s="178" customFormat="1" x14ac:dyDescent="0.5">
      <c r="A150" s="177"/>
      <c r="B150" s="233"/>
      <c r="C150" s="179"/>
      <c r="D150" s="177"/>
      <c r="E150" s="177"/>
      <c r="F150" s="177"/>
      <c r="G150" s="179"/>
      <c r="H150" s="177"/>
      <c r="I150" s="177"/>
      <c r="K150" s="236"/>
      <c r="L150" s="217"/>
      <c r="M150" s="217"/>
      <c r="N150" s="217"/>
      <c r="O150" s="217"/>
      <c r="P150" s="217"/>
      <c r="Q150" s="217"/>
      <c r="R150" s="217"/>
      <c r="S150" s="217"/>
      <c r="T150" s="217"/>
      <c r="U150" s="217"/>
      <c r="V150" s="217"/>
      <c r="W150" s="217"/>
      <c r="X150" s="217"/>
    </row>
    <row r="151" spans="1:24" s="178" customFormat="1" x14ac:dyDescent="0.5">
      <c r="A151" s="177"/>
      <c r="B151" s="180"/>
      <c r="C151" s="179"/>
      <c r="D151" s="177"/>
      <c r="E151" s="177"/>
      <c r="F151" s="177"/>
      <c r="G151" s="179"/>
      <c r="H151" s="177"/>
      <c r="I151" s="177"/>
      <c r="K151" s="236"/>
      <c r="L151" s="217"/>
      <c r="M151" s="217"/>
      <c r="N151" s="217"/>
      <c r="O151" s="217"/>
      <c r="P151" s="217"/>
      <c r="Q151" s="217"/>
      <c r="R151" s="217"/>
      <c r="S151" s="217"/>
      <c r="T151" s="217"/>
      <c r="U151" s="217"/>
      <c r="V151" s="217"/>
      <c r="W151" s="217"/>
      <c r="X151" s="217"/>
    </row>
    <row r="152" spans="1:24" s="178" customFormat="1" x14ac:dyDescent="0.5">
      <c r="A152" s="177"/>
      <c r="B152" s="180"/>
      <c r="C152" s="177"/>
      <c r="D152" s="177"/>
      <c r="E152" s="177"/>
      <c r="F152" s="177"/>
      <c r="G152" s="179"/>
      <c r="H152" s="177"/>
      <c r="I152" s="177"/>
      <c r="K152" s="236"/>
      <c r="L152" s="217"/>
      <c r="M152" s="217"/>
      <c r="N152" s="217"/>
      <c r="O152" s="217"/>
      <c r="P152" s="217"/>
      <c r="Q152" s="217"/>
      <c r="R152" s="217"/>
      <c r="S152" s="217"/>
      <c r="T152" s="217"/>
      <c r="U152" s="217"/>
      <c r="V152" s="217"/>
      <c r="W152" s="217"/>
      <c r="X152" s="217"/>
    </row>
    <row r="153" spans="1:24" s="178" customFormat="1" x14ac:dyDescent="0.5">
      <c r="A153" s="177"/>
      <c r="B153" s="233"/>
      <c r="C153" s="179"/>
      <c r="D153" s="177"/>
      <c r="E153" s="177"/>
      <c r="F153" s="177"/>
      <c r="G153" s="179"/>
      <c r="H153" s="177"/>
      <c r="I153" s="177"/>
      <c r="K153" s="236"/>
      <c r="L153" s="217"/>
      <c r="M153" s="217"/>
      <c r="N153" s="217"/>
      <c r="O153" s="217"/>
      <c r="P153" s="217"/>
      <c r="Q153" s="217"/>
      <c r="R153" s="217"/>
      <c r="S153" s="217"/>
      <c r="T153" s="217"/>
      <c r="U153" s="217"/>
      <c r="V153" s="217"/>
      <c r="W153" s="217"/>
      <c r="X153" s="217"/>
    </row>
    <row r="154" spans="1:24" s="178" customFormat="1" x14ac:dyDescent="0.5">
      <c r="A154" s="177"/>
      <c r="B154" s="233"/>
      <c r="C154" s="179"/>
      <c r="D154" s="177"/>
      <c r="E154" s="177"/>
      <c r="F154" s="177"/>
      <c r="G154" s="179"/>
      <c r="H154" s="177"/>
      <c r="I154" s="177"/>
      <c r="K154" s="236"/>
      <c r="L154" s="217"/>
      <c r="M154" s="217"/>
      <c r="N154" s="217"/>
      <c r="O154" s="217"/>
      <c r="P154" s="217"/>
      <c r="Q154" s="217"/>
      <c r="R154" s="217"/>
      <c r="S154" s="217"/>
      <c r="T154" s="217"/>
      <c r="U154" s="217"/>
      <c r="V154" s="217"/>
      <c r="W154" s="217"/>
      <c r="X154" s="217"/>
    </row>
    <row r="155" spans="1:24" s="178" customFormat="1" x14ac:dyDescent="0.5">
      <c r="A155" s="177"/>
      <c r="B155" s="180"/>
      <c r="C155" s="179"/>
      <c r="D155" s="177"/>
      <c r="E155" s="177"/>
      <c r="F155" s="177"/>
      <c r="G155" s="179"/>
      <c r="H155" s="177"/>
      <c r="I155" s="177"/>
      <c r="K155" s="236"/>
      <c r="L155" s="217"/>
      <c r="M155" s="217"/>
      <c r="N155" s="217"/>
      <c r="O155" s="217"/>
      <c r="P155" s="217"/>
      <c r="Q155" s="217"/>
      <c r="R155" s="217"/>
      <c r="S155" s="217"/>
      <c r="T155" s="217"/>
      <c r="U155" s="217"/>
      <c r="V155" s="217"/>
      <c r="W155" s="217"/>
      <c r="X155" s="217"/>
    </row>
    <row r="156" spans="1:24" s="178" customFormat="1" x14ac:dyDescent="0.5">
      <c r="A156" s="177"/>
      <c r="B156" s="180"/>
      <c r="C156" s="179"/>
      <c r="D156" s="177"/>
      <c r="E156" s="177"/>
      <c r="F156" s="177"/>
      <c r="G156" s="179"/>
      <c r="H156" s="177"/>
      <c r="I156" s="177"/>
      <c r="K156" s="236"/>
      <c r="L156" s="217"/>
      <c r="M156" s="217"/>
      <c r="N156" s="217"/>
      <c r="O156" s="217"/>
      <c r="P156" s="217"/>
      <c r="Q156" s="217"/>
      <c r="R156" s="217"/>
      <c r="S156" s="217"/>
      <c r="T156" s="217"/>
      <c r="U156" s="217"/>
      <c r="V156" s="217"/>
      <c r="W156" s="217"/>
      <c r="X156" s="217"/>
    </row>
    <row r="157" spans="1:24" s="178" customFormat="1" x14ac:dyDescent="0.5">
      <c r="A157" s="177"/>
      <c r="B157" s="180"/>
      <c r="C157" s="179"/>
      <c r="D157" s="177"/>
      <c r="E157" s="177"/>
      <c r="F157" s="177"/>
      <c r="G157" s="179"/>
      <c r="H157" s="177"/>
      <c r="I157" s="177"/>
      <c r="K157" s="236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17"/>
    </row>
    <row r="158" spans="1:24" s="178" customFormat="1" x14ac:dyDescent="0.5">
      <c r="A158" s="177"/>
      <c r="B158" s="180"/>
      <c r="C158" s="179"/>
      <c r="D158" s="177"/>
      <c r="E158" s="177"/>
      <c r="F158" s="177"/>
      <c r="G158" s="179"/>
      <c r="H158" s="177"/>
      <c r="I158" s="177"/>
      <c r="K158" s="236"/>
      <c r="L158" s="217"/>
      <c r="M158" s="217"/>
      <c r="N158" s="217"/>
      <c r="O158" s="217"/>
      <c r="P158" s="217"/>
      <c r="Q158" s="217"/>
      <c r="R158" s="217"/>
      <c r="S158" s="217"/>
      <c r="T158" s="217"/>
      <c r="U158" s="217"/>
      <c r="V158" s="217"/>
      <c r="W158" s="217"/>
      <c r="X158" s="217"/>
    </row>
    <row r="159" spans="1:24" s="178" customFormat="1" x14ac:dyDescent="0.5">
      <c r="A159" s="177"/>
      <c r="B159" s="233"/>
      <c r="C159" s="179"/>
      <c r="D159" s="177"/>
      <c r="E159" s="177"/>
      <c r="F159" s="177"/>
      <c r="G159" s="179"/>
      <c r="H159" s="177"/>
      <c r="I159" s="177"/>
      <c r="K159" s="236"/>
      <c r="L159" s="217"/>
      <c r="M159" s="217"/>
      <c r="N159" s="217"/>
      <c r="O159" s="217"/>
      <c r="P159" s="217"/>
      <c r="Q159" s="217"/>
      <c r="R159" s="217"/>
      <c r="S159" s="217"/>
      <c r="T159" s="217"/>
      <c r="U159" s="217"/>
      <c r="V159" s="217"/>
      <c r="W159" s="217"/>
      <c r="X159" s="217"/>
    </row>
    <row r="160" spans="1:24" s="178" customFormat="1" x14ac:dyDescent="0.5">
      <c r="A160" s="177"/>
      <c r="B160" s="233"/>
      <c r="C160" s="179"/>
      <c r="D160" s="177"/>
      <c r="E160" s="177"/>
      <c r="F160" s="177"/>
      <c r="G160" s="179"/>
      <c r="H160" s="177"/>
      <c r="I160" s="177"/>
      <c r="K160" s="236"/>
      <c r="L160" s="217"/>
      <c r="M160" s="217"/>
      <c r="N160" s="217"/>
      <c r="O160" s="217"/>
      <c r="P160" s="217"/>
      <c r="Q160" s="217"/>
      <c r="R160" s="217"/>
      <c r="S160" s="217"/>
      <c r="T160" s="217"/>
      <c r="U160" s="217"/>
      <c r="V160" s="217"/>
      <c r="W160" s="217"/>
      <c r="X160" s="217"/>
    </row>
    <row r="161" spans="1:24" s="178" customFormat="1" x14ac:dyDescent="0.5">
      <c r="A161" s="177"/>
      <c r="B161" s="233"/>
      <c r="C161" s="179"/>
      <c r="D161" s="177"/>
      <c r="E161" s="177"/>
      <c r="F161" s="177"/>
      <c r="G161" s="179"/>
      <c r="H161" s="177"/>
      <c r="I161" s="177"/>
      <c r="K161" s="236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  <c r="X161" s="217"/>
    </row>
    <row r="162" spans="1:24" s="178" customFormat="1" x14ac:dyDescent="0.5">
      <c r="A162" s="177"/>
      <c r="B162" s="233"/>
      <c r="C162" s="179"/>
      <c r="D162" s="177"/>
      <c r="E162" s="177"/>
      <c r="F162" s="177"/>
      <c r="G162" s="179"/>
      <c r="H162" s="177"/>
      <c r="I162" s="177"/>
      <c r="K162" s="236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17"/>
    </row>
    <row r="163" spans="1:24" s="178" customFormat="1" x14ac:dyDescent="0.5">
      <c r="A163" s="177"/>
      <c r="B163" s="233"/>
      <c r="C163" s="179"/>
      <c r="D163" s="177"/>
      <c r="E163" s="177"/>
      <c r="F163" s="177"/>
      <c r="G163" s="179"/>
      <c r="H163" s="177"/>
      <c r="I163" s="177"/>
      <c r="K163" s="236"/>
      <c r="L163" s="217"/>
      <c r="M163" s="217"/>
      <c r="N163" s="217"/>
      <c r="O163" s="217"/>
      <c r="P163" s="217"/>
      <c r="Q163" s="217"/>
      <c r="R163" s="217"/>
      <c r="S163" s="217"/>
      <c r="T163" s="217"/>
      <c r="U163" s="217"/>
      <c r="V163" s="217"/>
      <c r="W163" s="217"/>
      <c r="X163" s="217"/>
    </row>
    <row r="164" spans="1:24" s="178" customFormat="1" x14ac:dyDescent="0.5">
      <c r="A164" s="177"/>
      <c r="B164" s="233"/>
      <c r="C164" s="179"/>
      <c r="D164" s="177"/>
      <c r="E164" s="177"/>
      <c r="F164" s="177"/>
      <c r="G164" s="179"/>
      <c r="H164" s="177"/>
      <c r="I164" s="177"/>
      <c r="K164" s="236"/>
      <c r="L164" s="217"/>
      <c r="M164" s="217"/>
      <c r="N164" s="217"/>
      <c r="O164" s="217"/>
      <c r="P164" s="217"/>
      <c r="Q164" s="217"/>
      <c r="R164" s="217"/>
      <c r="S164" s="217"/>
      <c r="T164" s="217"/>
      <c r="U164" s="217"/>
      <c r="V164" s="217"/>
      <c r="W164" s="217"/>
      <c r="X164" s="217"/>
    </row>
    <row r="165" spans="1:24" s="178" customFormat="1" x14ac:dyDescent="0.5">
      <c r="A165" s="177"/>
      <c r="B165" s="180"/>
      <c r="C165" s="179"/>
      <c r="D165" s="177"/>
      <c r="E165" s="177"/>
      <c r="F165" s="177"/>
      <c r="G165" s="179"/>
      <c r="H165" s="177"/>
      <c r="I165" s="177"/>
      <c r="K165" s="236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17"/>
    </row>
    <row r="166" spans="1:24" s="178" customFormat="1" x14ac:dyDescent="0.5">
      <c r="A166" s="177"/>
      <c r="B166" s="180"/>
      <c r="C166" s="179"/>
      <c r="D166" s="177"/>
      <c r="E166" s="177"/>
      <c r="F166" s="177"/>
      <c r="G166" s="179"/>
      <c r="H166" s="177"/>
      <c r="I166" s="177"/>
      <c r="K166" s="236"/>
      <c r="L166" s="217"/>
      <c r="M166" s="217"/>
      <c r="N166" s="217"/>
      <c r="O166" s="217"/>
      <c r="P166" s="217"/>
      <c r="Q166" s="217"/>
      <c r="R166" s="217"/>
      <c r="S166" s="217"/>
      <c r="T166" s="217"/>
      <c r="U166" s="217"/>
      <c r="V166" s="217"/>
      <c r="W166" s="217"/>
      <c r="X166" s="217"/>
    </row>
    <row r="167" spans="1:24" s="178" customFormat="1" x14ac:dyDescent="0.5">
      <c r="A167" s="177"/>
      <c r="B167" s="180"/>
      <c r="C167" s="179"/>
      <c r="D167" s="177"/>
      <c r="E167" s="177"/>
      <c r="F167" s="177"/>
      <c r="G167" s="179"/>
      <c r="H167" s="177"/>
      <c r="I167" s="177"/>
      <c r="K167" s="236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17"/>
    </row>
    <row r="168" spans="1:24" s="178" customFormat="1" x14ac:dyDescent="0.5">
      <c r="A168" s="177"/>
      <c r="B168" s="180"/>
      <c r="C168" s="179"/>
      <c r="D168" s="177"/>
      <c r="E168" s="177"/>
      <c r="F168" s="177"/>
      <c r="G168" s="179"/>
      <c r="H168" s="177"/>
      <c r="I168" s="177"/>
      <c r="K168" s="236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  <c r="X168" s="217"/>
    </row>
    <row r="169" spans="1:24" s="178" customFormat="1" x14ac:dyDescent="0.5">
      <c r="A169" s="177"/>
      <c r="B169" s="180"/>
      <c r="C169" s="177"/>
      <c r="D169" s="177"/>
      <c r="E169" s="177"/>
      <c r="F169" s="177"/>
      <c r="G169" s="179"/>
      <c r="H169" s="177"/>
      <c r="I169" s="177"/>
      <c r="K169" s="236"/>
      <c r="L169" s="217"/>
      <c r="M169" s="217"/>
      <c r="N169" s="217"/>
      <c r="O169" s="217"/>
      <c r="P169" s="217"/>
      <c r="Q169" s="217"/>
      <c r="R169" s="217"/>
      <c r="S169" s="217"/>
      <c r="T169" s="217"/>
      <c r="U169" s="217"/>
      <c r="V169" s="217"/>
      <c r="W169" s="217"/>
      <c r="X169" s="217"/>
    </row>
    <row r="170" spans="1:24" s="178" customFormat="1" x14ac:dyDescent="0.5">
      <c r="A170" s="177"/>
      <c r="B170" s="233"/>
      <c r="C170" s="179"/>
      <c r="D170" s="177"/>
      <c r="E170" s="177"/>
      <c r="F170" s="177"/>
      <c r="G170" s="179"/>
      <c r="H170" s="177"/>
      <c r="I170" s="177"/>
      <c r="K170" s="236"/>
      <c r="L170" s="217"/>
      <c r="M170" s="217"/>
      <c r="N170" s="217"/>
      <c r="O170" s="217"/>
      <c r="P170" s="217"/>
      <c r="Q170" s="217"/>
      <c r="R170" s="217"/>
      <c r="S170" s="217"/>
      <c r="T170" s="217"/>
      <c r="U170" s="217"/>
      <c r="V170" s="217"/>
      <c r="W170" s="217"/>
      <c r="X170" s="217"/>
    </row>
    <row r="171" spans="1:24" s="178" customFormat="1" x14ac:dyDescent="0.5">
      <c r="A171" s="177"/>
      <c r="B171" s="233"/>
      <c r="C171" s="179"/>
      <c r="D171" s="177"/>
      <c r="E171" s="177"/>
      <c r="F171" s="177"/>
      <c r="G171" s="179"/>
      <c r="H171" s="177"/>
      <c r="I171" s="177"/>
      <c r="K171" s="236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  <c r="X171" s="217"/>
    </row>
    <row r="172" spans="1:24" s="178" customFormat="1" x14ac:dyDescent="0.5">
      <c r="A172" s="177"/>
      <c r="B172" s="180"/>
      <c r="C172" s="179"/>
      <c r="D172" s="177"/>
      <c r="E172" s="177"/>
      <c r="F172" s="177"/>
      <c r="G172" s="179"/>
      <c r="H172" s="177"/>
      <c r="I172" s="177"/>
      <c r="K172" s="236"/>
      <c r="L172" s="217"/>
      <c r="M172" s="217"/>
      <c r="N172" s="217"/>
      <c r="O172" s="217"/>
      <c r="P172" s="217"/>
      <c r="Q172" s="217"/>
      <c r="R172" s="217"/>
      <c r="S172" s="217"/>
      <c r="T172" s="217"/>
      <c r="U172" s="217"/>
      <c r="V172" s="217"/>
      <c r="W172" s="217"/>
      <c r="X172" s="217"/>
    </row>
    <row r="173" spans="1:24" s="178" customFormat="1" x14ac:dyDescent="0.5">
      <c r="A173" s="177"/>
      <c r="B173" s="180"/>
      <c r="C173" s="179"/>
      <c r="D173" s="177"/>
      <c r="E173" s="177"/>
      <c r="F173" s="177"/>
      <c r="G173" s="179"/>
      <c r="H173" s="177"/>
      <c r="I173" s="177"/>
      <c r="K173" s="236"/>
      <c r="L173" s="217"/>
      <c r="M173" s="217"/>
      <c r="N173" s="217"/>
      <c r="O173" s="217"/>
      <c r="P173" s="217"/>
      <c r="Q173" s="217"/>
      <c r="R173" s="217"/>
      <c r="S173" s="217"/>
      <c r="T173" s="217"/>
      <c r="U173" s="217"/>
      <c r="V173" s="217"/>
      <c r="W173" s="217"/>
      <c r="X173" s="217"/>
    </row>
    <row r="174" spans="1:24" s="178" customFormat="1" x14ac:dyDescent="0.5">
      <c r="A174" s="177"/>
      <c r="B174" s="180"/>
      <c r="C174" s="179"/>
      <c r="D174" s="177"/>
      <c r="E174" s="177"/>
      <c r="F174" s="177"/>
      <c r="G174" s="179"/>
      <c r="H174" s="177"/>
      <c r="I174" s="177"/>
      <c r="K174" s="236"/>
      <c r="L174" s="217"/>
      <c r="M174" s="217"/>
      <c r="N174" s="217"/>
      <c r="O174" s="217"/>
      <c r="P174" s="217"/>
      <c r="Q174" s="217"/>
      <c r="R174" s="217"/>
      <c r="S174" s="217"/>
      <c r="T174" s="217"/>
      <c r="U174" s="217"/>
      <c r="V174" s="217"/>
      <c r="W174" s="217"/>
      <c r="X174" s="217"/>
    </row>
    <row r="175" spans="1:24" s="178" customFormat="1" x14ac:dyDescent="0.5">
      <c r="A175" s="177"/>
      <c r="B175" s="180"/>
      <c r="C175" s="179"/>
      <c r="D175" s="177"/>
      <c r="E175" s="177"/>
      <c r="F175" s="177"/>
      <c r="G175" s="179"/>
      <c r="H175" s="177"/>
      <c r="I175" s="177"/>
      <c r="K175" s="236"/>
      <c r="L175" s="217"/>
      <c r="M175" s="217"/>
      <c r="N175" s="217"/>
      <c r="O175" s="217"/>
      <c r="P175" s="217"/>
      <c r="Q175" s="217"/>
      <c r="R175" s="217"/>
      <c r="S175" s="217"/>
      <c r="T175" s="217"/>
      <c r="U175" s="217"/>
      <c r="V175" s="217"/>
      <c r="W175" s="217"/>
      <c r="X175" s="217"/>
    </row>
    <row r="176" spans="1:24" s="178" customFormat="1" x14ac:dyDescent="0.5">
      <c r="A176" s="177"/>
      <c r="B176" s="180"/>
      <c r="C176" s="177"/>
      <c r="D176" s="177"/>
      <c r="E176" s="177"/>
      <c r="F176" s="177"/>
      <c r="G176" s="179"/>
      <c r="H176" s="177"/>
      <c r="I176" s="177"/>
      <c r="K176" s="236"/>
      <c r="L176" s="217"/>
      <c r="M176" s="217"/>
      <c r="N176" s="217"/>
      <c r="O176" s="217"/>
      <c r="P176" s="217"/>
      <c r="Q176" s="217"/>
      <c r="R176" s="217"/>
      <c r="S176" s="217"/>
      <c r="T176" s="217"/>
      <c r="U176" s="217"/>
      <c r="V176" s="217"/>
      <c r="W176" s="217"/>
      <c r="X176" s="217"/>
    </row>
    <row r="177" spans="1:24" s="178" customFormat="1" x14ac:dyDescent="0.5">
      <c r="A177" s="177"/>
      <c r="B177" s="233"/>
      <c r="C177" s="179"/>
      <c r="D177" s="177"/>
      <c r="E177" s="177"/>
      <c r="F177" s="177"/>
      <c r="G177" s="179"/>
      <c r="H177" s="177"/>
      <c r="I177" s="177"/>
      <c r="K177" s="236"/>
      <c r="L177" s="217"/>
      <c r="M177" s="217"/>
      <c r="N177" s="217"/>
      <c r="O177" s="217"/>
      <c r="P177" s="217"/>
      <c r="Q177" s="217"/>
      <c r="R177" s="217"/>
      <c r="S177" s="217"/>
      <c r="T177" s="217"/>
      <c r="U177" s="217"/>
      <c r="V177" s="217"/>
      <c r="W177" s="217"/>
      <c r="X177" s="217"/>
    </row>
    <row r="178" spans="1:24" s="178" customFormat="1" x14ac:dyDescent="0.5">
      <c r="A178" s="177"/>
      <c r="B178" s="180"/>
      <c r="C178" s="179"/>
      <c r="D178" s="177"/>
      <c r="E178" s="177"/>
      <c r="F178" s="177"/>
      <c r="G178" s="179"/>
      <c r="H178" s="177"/>
      <c r="I178" s="177"/>
      <c r="K178" s="236"/>
      <c r="L178" s="217"/>
      <c r="M178" s="217"/>
      <c r="N178" s="217"/>
      <c r="O178" s="217"/>
      <c r="P178" s="217"/>
      <c r="Q178" s="217"/>
      <c r="R178" s="217"/>
      <c r="S178" s="217"/>
      <c r="T178" s="217"/>
      <c r="U178" s="217"/>
      <c r="V178" s="217"/>
      <c r="W178" s="217"/>
      <c r="X178" s="217"/>
    </row>
    <row r="179" spans="1:24" s="178" customFormat="1" x14ac:dyDescent="0.5">
      <c r="A179" s="177"/>
      <c r="B179" s="180"/>
      <c r="C179" s="179"/>
      <c r="D179" s="177"/>
      <c r="E179" s="177"/>
      <c r="F179" s="177"/>
      <c r="G179" s="179"/>
      <c r="H179" s="177"/>
      <c r="I179" s="177"/>
      <c r="K179" s="236"/>
      <c r="L179" s="217"/>
      <c r="M179" s="217"/>
      <c r="N179" s="217"/>
      <c r="O179" s="217"/>
      <c r="P179" s="217"/>
      <c r="Q179" s="217"/>
      <c r="R179" s="217"/>
      <c r="S179" s="217"/>
      <c r="T179" s="217"/>
      <c r="U179" s="217"/>
      <c r="V179" s="217"/>
      <c r="W179" s="217"/>
      <c r="X179" s="217"/>
    </row>
    <row r="180" spans="1:24" s="178" customFormat="1" x14ac:dyDescent="0.5">
      <c r="A180" s="177"/>
      <c r="B180" s="180"/>
      <c r="C180" s="179"/>
      <c r="D180" s="177"/>
      <c r="E180" s="177"/>
      <c r="F180" s="177"/>
      <c r="G180" s="179"/>
      <c r="H180" s="177"/>
      <c r="I180" s="177"/>
      <c r="K180" s="236"/>
      <c r="L180" s="217"/>
      <c r="M180" s="217"/>
      <c r="N180" s="217"/>
      <c r="O180" s="217"/>
      <c r="P180" s="217"/>
      <c r="Q180" s="217"/>
      <c r="R180" s="217"/>
      <c r="S180" s="217"/>
      <c r="T180" s="217"/>
      <c r="U180" s="217"/>
      <c r="V180" s="217"/>
      <c r="W180" s="217"/>
      <c r="X180" s="217"/>
    </row>
    <row r="181" spans="1:24" s="178" customFormat="1" x14ac:dyDescent="0.5">
      <c r="A181" s="177"/>
      <c r="B181" s="180"/>
      <c r="C181" s="179"/>
      <c r="D181" s="177"/>
      <c r="E181" s="177"/>
      <c r="F181" s="177"/>
      <c r="G181" s="179"/>
      <c r="H181" s="177"/>
      <c r="I181" s="177"/>
      <c r="K181" s="236"/>
      <c r="L181" s="217"/>
      <c r="M181" s="217"/>
      <c r="N181" s="217"/>
      <c r="O181" s="217"/>
      <c r="P181" s="217"/>
      <c r="Q181" s="217"/>
      <c r="R181" s="217"/>
      <c r="S181" s="217"/>
      <c r="T181" s="217"/>
      <c r="U181" s="217"/>
      <c r="V181" s="217"/>
      <c r="W181" s="217"/>
      <c r="X181" s="217"/>
    </row>
    <row r="182" spans="1:24" s="178" customFormat="1" x14ac:dyDescent="0.5">
      <c r="A182" s="177"/>
      <c r="B182" s="233"/>
      <c r="C182" s="179"/>
      <c r="D182" s="177"/>
      <c r="E182" s="177"/>
      <c r="F182" s="177"/>
      <c r="G182" s="179"/>
      <c r="H182" s="177"/>
      <c r="I182" s="177"/>
      <c r="K182" s="236"/>
      <c r="L182" s="217"/>
      <c r="M182" s="217"/>
      <c r="N182" s="217"/>
      <c r="O182" s="217"/>
      <c r="P182" s="217"/>
      <c r="Q182" s="217"/>
      <c r="R182" s="217"/>
      <c r="S182" s="217"/>
      <c r="T182" s="217"/>
      <c r="U182" s="217"/>
      <c r="V182" s="217"/>
      <c r="W182" s="217"/>
      <c r="X182" s="217"/>
    </row>
    <row r="183" spans="1:24" s="178" customFormat="1" x14ac:dyDescent="0.5">
      <c r="A183" s="177"/>
      <c r="B183" s="233"/>
      <c r="C183" s="179"/>
      <c r="D183" s="177"/>
      <c r="E183" s="177"/>
      <c r="F183" s="177"/>
      <c r="G183" s="179"/>
      <c r="H183" s="177"/>
      <c r="I183" s="177"/>
      <c r="K183" s="236"/>
      <c r="L183" s="217"/>
      <c r="M183" s="217"/>
      <c r="N183" s="217"/>
      <c r="O183" s="217"/>
      <c r="P183" s="217"/>
      <c r="Q183" s="217"/>
      <c r="R183" s="217"/>
      <c r="S183" s="217"/>
      <c r="T183" s="217"/>
      <c r="U183" s="217"/>
      <c r="V183" s="217"/>
      <c r="W183" s="217"/>
      <c r="X183" s="217"/>
    </row>
    <row r="184" spans="1:24" s="178" customFormat="1" x14ac:dyDescent="0.5">
      <c r="A184" s="177"/>
      <c r="B184" s="233"/>
      <c r="C184" s="179"/>
      <c r="D184" s="177"/>
      <c r="E184" s="177"/>
      <c r="F184" s="177"/>
      <c r="G184" s="179"/>
      <c r="H184" s="177"/>
      <c r="I184" s="177"/>
      <c r="K184" s="236"/>
      <c r="L184" s="217"/>
      <c r="M184" s="217"/>
      <c r="N184" s="217"/>
      <c r="O184" s="217"/>
      <c r="P184" s="217"/>
      <c r="Q184" s="217"/>
      <c r="R184" s="217"/>
      <c r="S184" s="217"/>
      <c r="T184" s="217"/>
      <c r="U184" s="217"/>
      <c r="V184" s="217"/>
      <c r="W184" s="217"/>
      <c r="X184" s="217"/>
    </row>
    <row r="185" spans="1:24" s="178" customFormat="1" x14ac:dyDescent="0.5">
      <c r="A185" s="177"/>
      <c r="B185" s="180"/>
      <c r="C185" s="179"/>
      <c r="D185" s="177"/>
      <c r="E185" s="177"/>
      <c r="F185" s="177"/>
      <c r="G185" s="179"/>
      <c r="H185" s="177"/>
      <c r="I185" s="177"/>
      <c r="K185" s="236"/>
      <c r="L185" s="217"/>
      <c r="M185" s="217"/>
      <c r="N185" s="217"/>
      <c r="O185" s="217"/>
      <c r="P185" s="217"/>
      <c r="Q185" s="217"/>
      <c r="R185" s="217"/>
      <c r="S185" s="217"/>
      <c r="T185" s="217"/>
      <c r="U185" s="217"/>
      <c r="V185" s="217"/>
      <c r="W185" s="217"/>
      <c r="X185" s="217"/>
    </row>
    <row r="186" spans="1:24" s="178" customFormat="1" x14ac:dyDescent="0.5">
      <c r="A186" s="177"/>
      <c r="B186" s="180"/>
      <c r="C186" s="179"/>
      <c r="D186" s="177"/>
      <c r="E186" s="177"/>
      <c r="F186" s="177"/>
      <c r="G186" s="179"/>
      <c r="H186" s="177"/>
      <c r="I186" s="177"/>
      <c r="K186" s="236"/>
      <c r="L186" s="217"/>
      <c r="M186" s="217"/>
      <c r="N186" s="217"/>
      <c r="O186" s="217"/>
      <c r="P186" s="217"/>
      <c r="Q186" s="217"/>
      <c r="R186" s="217"/>
      <c r="S186" s="217"/>
      <c r="T186" s="217"/>
      <c r="U186" s="217"/>
      <c r="V186" s="217"/>
      <c r="W186" s="217"/>
      <c r="X186" s="217"/>
    </row>
    <row r="187" spans="1:24" s="178" customFormat="1" x14ac:dyDescent="0.5">
      <c r="A187" s="177"/>
      <c r="B187" s="180"/>
      <c r="C187" s="179"/>
      <c r="D187" s="177"/>
      <c r="E187" s="177"/>
      <c r="F187" s="177"/>
      <c r="G187" s="179"/>
      <c r="H187" s="177"/>
      <c r="I187" s="177"/>
      <c r="K187" s="236"/>
      <c r="L187" s="217"/>
      <c r="M187" s="217"/>
      <c r="N187" s="217"/>
      <c r="O187" s="217"/>
      <c r="P187" s="217"/>
      <c r="Q187" s="217"/>
      <c r="R187" s="217"/>
      <c r="S187" s="217"/>
      <c r="T187" s="217"/>
      <c r="U187" s="217"/>
      <c r="V187" s="217"/>
      <c r="W187" s="217"/>
      <c r="X187" s="217"/>
    </row>
    <row r="188" spans="1:24" s="178" customFormat="1" x14ac:dyDescent="0.5">
      <c r="A188" s="177"/>
      <c r="B188" s="180"/>
      <c r="C188" s="179"/>
      <c r="D188" s="177"/>
      <c r="E188" s="177"/>
      <c r="F188" s="177"/>
      <c r="G188" s="179"/>
      <c r="H188" s="177"/>
      <c r="I188" s="177"/>
      <c r="K188" s="236"/>
      <c r="L188" s="217"/>
      <c r="M188" s="217"/>
      <c r="N188" s="217"/>
      <c r="O188" s="217"/>
      <c r="P188" s="217"/>
      <c r="Q188" s="217"/>
      <c r="R188" s="217"/>
      <c r="S188" s="217"/>
      <c r="T188" s="217"/>
      <c r="U188" s="217"/>
      <c r="V188" s="217"/>
      <c r="W188" s="217"/>
      <c r="X188" s="217"/>
    </row>
    <row r="189" spans="1:24" s="178" customFormat="1" x14ac:dyDescent="0.5">
      <c r="A189" s="177"/>
      <c r="B189" s="180"/>
      <c r="C189" s="179"/>
      <c r="D189" s="177"/>
      <c r="E189" s="177"/>
      <c r="F189" s="177"/>
      <c r="G189" s="179"/>
      <c r="H189" s="179"/>
      <c r="I189" s="177"/>
      <c r="K189" s="236"/>
      <c r="L189" s="217"/>
      <c r="M189" s="217"/>
      <c r="N189" s="217"/>
      <c r="O189" s="217"/>
      <c r="P189" s="217"/>
      <c r="Q189" s="217"/>
      <c r="R189" s="217"/>
      <c r="S189" s="217"/>
      <c r="T189" s="217"/>
      <c r="U189" s="217"/>
      <c r="V189" s="217"/>
      <c r="W189" s="217"/>
      <c r="X189" s="217"/>
    </row>
    <row r="190" spans="1:24" s="178" customFormat="1" x14ac:dyDescent="0.5">
      <c r="A190" s="177"/>
      <c r="B190" s="180"/>
      <c r="C190" s="179"/>
      <c r="D190" s="177"/>
      <c r="E190" s="177"/>
      <c r="F190" s="177"/>
      <c r="G190" s="179"/>
      <c r="H190" s="179"/>
      <c r="I190" s="177"/>
      <c r="K190" s="236"/>
      <c r="L190" s="217"/>
      <c r="M190" s="217"/>
      <c r="N190" s="217"/>
      <c r="O190" s="217"/>
      <c r="P190" s="217"/>
      <c r="Q190" s="217"/>
      <c r="R190" s="217"/>
      <c r="S190" s="217"/>
      <c r="T190" s="217"/>
      <c r="U190" s="217"/>
      <c r="V190" s="217"/>
      <c r="W190" s="217"/>
      <c r="X190" s="217"/>
    </row>
    <row r="191" spans="1:24" s="178" customFormat="1" x14ac:dyDescent="0.5">
      <c r="A191" s="177"/>
      <c r="B191" s="180"/>
      <c r="C191" s="179"/>
      <c r="D191" s="177"/>
      <c r="E191" s="177"/>
      <c r="F191" s="177"/>
      <c r="G191" s="179"/>
      <c r="H191" s="179"/>
      <c r="I191" s="177"/>
      <c r="K191" s="236"/>
      <c r="L191" s="217"/>
      <c r="M191" s="217"/>
      <c r="N191" s="217"/>
      <c r="O191" s="217"/>
      <c r="P191" s="217"/>
      <c r="Q191" s="217"/>
      <c r="R191" s="217"/>
      <c r="S191" s="217"/>
      <c r="T191" s="217"/>
      <c r="U191" s="217"/>
      <c r="V191" s="217"/>
      <c r="W191" s="217"/>
      <c r="X191" s="217"/>
    </row>
    <row r="192" spans="1:24" s="178" customFormat="1" x14ac:dyDescent="0.5">
      <c r="A192" s="177"/>
      <c r="B192" s="180"/>
      <c r="C192" s="179"/>
      <c r="D192" s="177"/>
      <c r="E192" s="177"/>
      <c r="F192" s="177"/>
      <c r="G192" s="179"/>
      <c r="H192" s="177"/>
      <c r="I192" s="177"/>
      <c r="K192" s="236"/>
      <c r="L192" s="217"/>
      <c r="M192" s="217"/>
      <c r="N192" s="217"/>
      <c r="O192" s="217"/>
      <c r="P192" s="217"/>
      <c r="Q192" s="217"/>
      <c r="R192" s="217"/>
      <c r="S192" s="217"/>
      <c r="T192" s="217"/>
      <c r="U192" s="217"/>
      <c r="V192" s="217"/>
      <c r="W192" s="217"/>
      <c r="X192" s="217"/>
    </row>
    <row r="193" spans="1:24" s="178" customFormat="1" x14ac:dyDescent="0.5">
      <c r="A193" s="177"/>
      <c r="B193" s="180"/>
      <c r="C193" s="179"/>
      <c r="D193" s="177"/>
      <c r="E193" s="177"/>
      <c r="F193" s="177"/>
      <c r="G193" s="179"/>
      <c r="H193" s="177"/>
      <c r="I193" s="177"/>
      <c r="K193" s="236"/>
      <c r="L193" s="217"/>
      <c r="M193" s="217"/>
      <c r="N193" s="217"/>
      <c r="O193" s="217"/>
      <c r="P193" s="217"/>
      <c r="Q193" s="217"/>
      <c r="R193" s="217"/>
      <c r="S193" s="217"/>
      <c r="T193" s="217"/>
      <c r="U193" s="217"/>
      <c r="V193" s="217"/>
      <c r="W193" s="217"/>
      <c r="X193" s="217"/>
    </row>
    <row r="194" spans="1:24" s="178" customFormat="1" x14ac:dyDescent="0.5">
      <c r="A194" s="177"/>
      <c r="B194" s="180"/>
      <c r="C194" s="177"/>
      <c r="D194" s="177"/>
      <c r="E194" s="177"/>
      <c r="F194" s="177"/>
      <c r="G194" s="179"/>
      <c r="H194" s="177"/>
      <c r="I194" s="177"/>
      <c r="K194" s="236"/>
      <c r="L194" s="217"/>
      <c r="M194" s="217"/>
      <c r="N194" s="217"/>
      <c r="O194" s="217"/>
      <c r="P194" s="217"/>
      <c r="Q194" s="217"/>
      <c r="R194" s="217"/>
      <c r="S194" s="217"/>
      <c r="T194" s="217"/>
      <c r="U194" s="217"/>
      <c r="V194" s="217"/>
      <c r="W194" s="217"/>
      <c r="X194" s="217"/>
    </row>
    <row r="195" spans="1:24" s="178" customFormat="1" x14ac:dyDescent="0.5">
      <c r="A195" s="177"/>
      <c r="B195" s="233"/>
      <c r="C195" s="179"/>
      <c r="D195" s="177"/>
      <c r="E195" s="177"/>
      <c r="F195" s="177"/>
      <c r="G195" s="179"/>
      <c r="H195" s="177"/>
      <c r="I195" s="177"/>
      <c r="K195" s="236"/>
      <c r="L195" s="217"/>
      <c r="M195" s="217"/>
      <c r="N195" s="217"/>
      <c r="O195" s="217"/>
      <c r="P195" s="217"/>
      <c r="Q195" s="217"/>
      <c r="R195" s="217"/>
      <c r="S195" s="217"/>
      <c r="T195" s="217"/>
      <c r="U195" s="217"/>
      <c r="V195" s="217"/>
      <c r="W195" s="217"/>
      <c r="X195" s="217"/>
    </row>
    <row r="196" spans="1:24" s="178" customFormat="1" x14ac:dyDescent="0.5">
      <c r="A196" s="177"/>
      <c r="B196" s="233"/>
      <c r="C196" s="179"/>
      <c r="D196" s="177"/>
      <c r="E196" s="177"/>
      <c r="F196" s="177"/>
      <c r="G196" s="179"/>
      <c r="H196" s="177"/>
      <c r="I196" s="177"/>
      <c r="K196" s="236"/>
      <c r="L196" s="217"/>
      <c r="M196" s="217"/>
      <c r="N196" s="217"/>
      <c r="O196" s="217"/>
      <c r="P196" s="217"/>
      <c r="Q196" s="217"/>
      <c r="R196" s="217"/>
      <c r="S196" s="217"/>
      <c r="T196" s="217"/>
      <c r="U196" s="217"/>
      <c r="V196" s="217"/>
      <c r="W196" s="217"/>
      <c r="X196" s="217"/>
    </row>
    <row r="197" spans="1:24" s="178" customFormat="1" x14ac:dyDescent="0.5">
      <c r="A197" s="177"/>
      <c r="B197" s="180"/>
      <c r="C197" s="179"/>
      <c r="D197" s="177"/>
      <c r="E197" s="177"/>
      <c r="F197" s="177"/>
      <c r="G197" s="179"/>
      <c r="H197" s="177"/>
      <c r="I197" s="177"/>
      <c r="K197" s="236"/>
      <c r="L197" s="217"/>
      <c r="M197" s="217"/>
      <c r="N197" s="217"/>
      <c r="O197" s="217"/>
      <c r="P197" s="217"/>
      <c r="Q197" s="217"/>
      <c r="R197" s="217"/>
      <c r="S197" s="217"/>
      <c r="T197" s="217"/>
      <c r="U197" s="217"/>
      <c r="V197" s="217"/>
      <c r="W197" s="217"/>
      <c r="X197" s="217"/>
    </row>
    <row r="198" spans="1:24" s="178" customFormat="1" x14ac:dyDescent="0.5">
      <c r="A198" s="177"/>
      <c r="B198" s="180"/>
      <c r="C198" s="179"/>
      <c r="D198" s="177"/>
      <c r="E198" s="177"/>
      <c r="F198" s="177"/>
      <c r="G198" s="179"/>
      <c r="H198" s="177"/>
      <c r="I198" s="177"/>
      <c r="K198" s="236"/>
      <c r="L198" s="217"/>
      <c r="M198" s="217"/>
      <c r="N198" s="217"/>
      <c r="O198" s="217"/>
      <c r="P198" s="217"/>
      <c r="Q198" s="217"/>
      <c r="R198" s="217"/>
      <c r="S198" s="217"/>
      <c r="T198" s="217"/>
      <c r="U198" s="217"/>
      <c r="V198" s="217"/>
      <c r="W198" s="217"/>
      <c r="X198" s="217"/>
    </row>
    <row r="199" spans="1:24" s="178" customFormat="1" x14ac:dyDescent="0.5">
      <c r="A199" s="177"/>
      <c r="B199" s="180"/>
      <c r="C199" s="177"/>
      <c r="D199" s="177"/>
      <c r="E199" s="177"/>
      <c r="F199" s="177"/>
      <c r="G199" s="179"/>
      <c r="H199" s="177"/>
      <c r="I199" s="177"/>
      <c r="K199" s="236"/>
      <c r="L199" s="217"/>
      <c r="M199" s="217"/>
      <c r="N199" s="217"/>
      <c r="O199" s="217"/>
      <c r="P199" s="217"/>
      <c r="Q199" s="217"/>
      <c r="R199" s="217"/>
      <c r="S199" s="217"/>
      <c r="T199" s="217"/>
      <c r="U199" s="217"/>
      <c r="V199" s="217"/>
      <c r="W199" s="217"/>
      <c r="X199" s="217"/>
    </row>
    <row r="200" spans="1:24" s="178" customFormat="1" x14ac:dyDescent="0.5">
      <c r="A200" s="177"/>
      <c r="B200" s="180"/>
      <c r="C200" s="177"/>
      <c r="D200" s="177"/>
      <c r="E200" s="177"/>
      <c r="F200" s="177"/>
      <c r="G200" s="179"/>
      <c r="H200" s="177"/>
      <c r="I200" s="177"/>
      <c r="K200" s="236"/>
      <c r="L200" s="217"/>
      <c r="M200" s="217"/>
      <c r="N200" s="217"/>
      <c r="O200" s="217"/>
      <c r="P200" s="217"/>
      <c r="Q200" s="217"/>
      <c r="R200" s="217"/>
      <c r="S200" s="217"/>
      <c r="T200" s="217"/>
      <c r="U200" s="217"/>
      <c r="V200" s="217"/>
      <c r="W200" s="217"/>
      <c r="X200" s="217"/>
    </row>
    <row r="201" spans="1:24" s="178" customFormat="1" x14ac:dyDescent="0.5">
      <c r="A201" s="177"/>
      <c r="B201" s="180"/>
      <c r="C201" s="177"/>
      <c r="D201" s="177"/>
      <c r="E201" s="177"/>
      <c r="F201" s="177"/>
      <c r="G201" s="179"/>
      <c r="H201" s="177"/>
      <c r="I201" s="177"/>
      <c r="K201" s="236"/>
      <c r="L201" s="217"/>
      <c r="M201" s="217"/>
      <c r="N201" s="217"/>
      <c r="O201" s="217"/>
      <c r="P201" s="217"/>
      <c r="Q201" s="217"/>
      <c r="R201" s="217"/>
      <c r="S201" s="217"/>
      <c r="T201" s="217"/>
      <c r="U201" s="217"/>
      <c r="V201" s="217"/>
      <c r="W201" s="217"/>
      <c r="X201" s="217"/>
    </row>
    <row r="202" spans="1:24" s="178" customFormat="1" x14ac:dyDescent="0.5">
      <c r="A202" s="177"/>
      <c r="B202" s="233"/>
      <c r="C202" s="177"/>
      <c r="D202" s="177"/>
      <c r="E202" s="177"/>
      <c r="F202" s="177"/>
      <c r="G202" s="179"/>
      <c r="H202" s="177"/>
      <c r="I202" s="177"/>
      <c r="K202" s="236"/>
      <c r="L202" s="217"/>
      <c r="M202" s="217"/>
      <c r="N202" s="217"/>
      <c r="O202" s="217"/>
      <c r="P202" s="217"/>
      <c r="Q202" s="217"/>
      <c r="R202" s="217"/>
      <c r="S202" s="217"/>
      <c r="T202" s="217"/>
      <c r="U202" s="217"/>
      <c r="V202" s="217"/>
      <c r="W202" s="217"/>
      <c r="X202" s="217"/>
    </row>
    <row r="203" spans="1:24" s="178" customFormat="1" x14ac:dyDescent="0.5">
      <c r="A203" s="177"/>
      <c r="B203" s="233"/>
      <c r="C203" s="177"/>
      <c r="D203" s="177"/>
      <c r="E203" s="177"/>
      <c r="F203" s="177"/>
      <c r="G203" s="179"/>
      <c r="H203" s="177"/>
      <c r="I203" s="177"/>
      <c r="K203" s="236"/>
      <c r="L203" s="217"/>
      <c r="M203" s="217"/>
      <c r="N203" s="217"/>
      <c r="O203" s="217"/>
      <c r="P203" s="217"/>
      <c r="Q203" s="217"/>
      <c r="R203" s="217"/>
      <c r="S203" s="217"/>
      <c r="T203" s="217"/>
      <c r="U203" s="217"/>
      <c r="V203" s="217"/>
      <c r="W203" s="217"/>
      <c r="X203" s="217"/>
    </row>
    <row r="204" spans="1:24" s="178" customFormat="1" x14ac:dyDescent="0.5">
      <c r="A204" s="177"/>
      <c r="B204" s="233"/>
      <c r="C204" s="177"/>
      <c r="D204" s="177"/>
      <c r="E204" s="177"/>
      <c r="F204" s="177"/>
      <c r="G204" s="179"/>
      <c r="H204" s="177"/>
      <c r="I204" s="177"/>
      <c r="K204" s="236"/>
      <c r="L204" s="217"/>
      <c r="M204" s="217"/>
      <c r="N204" s="217"/>
      <c r="O204" s="217"/>
      <c r="P204" s="217"/>
      <c r="Q204" s="217"/>
      <c r="R204" s="217"/>
      <c r="S204" s="217"/>
      <c r="T204" s="217"/>
      <c r="U204" s="217"/>
      <c r="V204" s="217"/>
      <c r="W204" s="217"/>
      <c r="X204" s="217"/>
    </row>
    <row r="205" spans="1:24" s="178" customFormat="1" x14ac:dyDescent="0.5">
      <c r="A205" s="177"/>
      <c r="B205" s="233"/>
      <c r="C205" s="177"/>
      <c r="D205" s="177"/>
      <c r="E205" s="177"/>
      <c r="F205" s="177"/>
      <c r="G205" s="179"/>
      <c r="H205" s="177"/>
      <c r="I205" s="177"/>
      <c r="K205" s="236"/>
      <c r="L205" s="217"/>
      <c r="M205" s="217"/>
      <c r="N205" s="217"/>
      <c r="O205" s="217"/>
      <c r="P205" s="217"/>
      <c r="Q205" s="217"/>
      <c r="R205" s="217"/>
      <c r="S205" s="217"/>
      <c r="T205" s="217"/>
      <c r="U205" s="217"/>
      <c r="V205" s="217"/>
      <c r="W205" s="217"/>
      <c r="X205" s="217"/>
    </row>
    <row r="206" spans="1:24" s="178" customFormat="1" x14ac:dyDescent="0.5">
      <c r="A206" s="177"/>
      <c r="B206" s="180"/>
      <c r="C206" s="179"/>
      <c r="D206" s="177"/>
      <c r="E206" s="177"/>
      <c r="F206" s="177"/>
      <c r="G206" s="179"/>
      <c r="H206" s="177"/>
      <c r="I206" s="177"/>
      <c r="K206" s="236"/>
      <c r="L206" s="217"/>
      <c r="M206" s="217"/>
      <c r="N206" s="217"/>
      <c r="O206" s="217"/>
      <c r="P206" s="217"/>
      <c r="Q206" s="217"/>
      <c r="R206" s="217"/>
      <c r="S206" s="217"/>
      <c r="T206" s="217"/>
      <c r="U206" s="217"/>
      <c r="V206" s="217"/>
      <c r="W206" s="217"/>
      <c r="X206" s="217"/>
    </row>
    <row r="207" spans="1:24" s="178" customFormat="1" x14ac:dyDescent="0.5">
      <c r="A207" s="177"/>
      <c r="B207" s="180"/>
      <c r="C207" s="177"/>
      <c r="D207" s="177"/>
      <c r="E207" s="177"/>
      <c r="F207" s="177"/>
      <c r="G207" s="179"/>
      <c r="H207" s="177"/>
      <c r="I207" s="177"/>
      <c r="K207" s="236"/>
      <c r="L207" s="217"/>
      <c r="M207" s="217"/>
      <c r="N207" s="217"/>
      <c r="O207" s="217"/>
      <c r="P207" s="217"/>
      <c r="Q207" s="217"/>
      <c r="R207" s="217"/>
      <c r="S207" s="217"/>
      <c r="T207" s="217"/>
      <c r="U207" s="217"/>
      <c r="V207" s="217"/>
      <c r="W207" s="217"/>
      <c r="X207" s="217"/>
    </row>
    <row r="208" spans="1:24" s="178" customFormat="1" x14ac:dyDescent="0.5">
      <c r="A208" s="177"/>
      <c r="B208" s="180"/>
      <c r="C208" s="177"/>
      <c r="D208" s="177"/>
      <c r="E208" s="177"/>
      <c r="F208" s="177"/>
      <c r="G208" s="179"/>
      <c r="H208" s="177"/>
      <c r="I208" s="177"/>
      <c r="K208" s="236"/>
      <c r="L208" s="217"/>
      <c r="M208" s="217"/>
      <c r="N208" s="217"/>
      <c r="O208" s="217"/>
      <c r="P208" s="217"/>
      <c r="Q208" s="217"/>
      <c r="R208" s="217"/>
      <c r="S208" s="217"/>
      <c r="T208" s="217"/>
      <c r="U208" s="217"/>
      <c r="V208" s="217"/>
      <c r="W208" s="217"/>
      <c r="X208" s="217"/>
    </row>
    <row r="209" spans="1:24" s="178" customFormat="1" x14ac:dyDescent="0.5">
      <c r="A209" s="177"/>
      <c r="B209" s="180"/>
      <c r="C209" s="177"/>
      <c r="D209" s="177"/>
      <c r="E209" s="177"/>
      <c r="F209" s="177"/>
      <c r="G209" s="179"/>
      <c r="H209" s="177"/>
      <c r="I209" s="177"/>
      <c r="K209" s="236"/>
      <c r="L209" s="217"/>
      <c r="M209" s="217"/>
      <c r="N209" s="217"/>
      <c r="O209" s="217"/>
      <c r="P209" s="217"/>
      <c r="Q209" s="217"/>
      <c r="R209" s="217"/>
      <c r="S209" s="217"/>
      <c r="T209" s="217"/>
      <c r="U209" s="217"/>
      <c r="V209" s="217"/>
      <c r="W209" s="217"/>
      <c r="X209" s="217"/>
    </row>
    <row r="210" spans="1:24" s="178" customFormat="1" x14ac:dyDescent="0.5">
      <c r="A210" s="177"/>
      <c r="B210" s="233"/>
      <c r="C210" s="177"/>
      <c r="D210" s="177"/>
      <c r="E210" s="177"/>
      <c r="F210" s="177"/>
      <c r="G210" s="179"/>
      <c r="H210" s="177"/>
      <c r="I210" s="177"/>
      <c r="K210" s="236"/>
      <c r="L210" s="217"/>
      <c r="M210" s="217"/>
      <c r="N210" s="217"/>
      <c r="O210" s="217"/>
      <c r="P210" s="217"/>
      <c r="Q210" s="217"/>
      <c r="R210" s="217"/>
      <c r="S210" s="217"/>
      <c r="T210" s="217"/>
      <c r="U210" s="217"/>
      <c r="V210" s="217"/>
      <c r="W210" s="217"/>
      <c r="X210" s="217"/>
    </row>
    <row r="211" spans="1:24" s="178" customFormat="1" x14ac:dyDescent="0.5">
      <c r="A211" s="177"/>
      <c r="B211" s="233"/>
      <c r="C211" s="177"/>
      <c r="D211" s="177"/>
      <c r="E211" s="177"/>
      <c r="F211" s="177"/>
      <c r="G211" s="179"/>
      <c r="H211" s="177"/>
      <c r="I211" s="177"/>
      <c r="K211" s="236"/>
      <c r="L211" s="217"/>
      <c r="M211" s="217"/>
      <c r="N211" s="217"/>
      <c r="O211" s="217"/>
      <c r="P211" s="217"/>
      <c r="Q211" s="217"/>
      <c r="R211" s="217"/>
      <c r="S211" s="217"/>
      <c r="T211" s="217"/>
      <c r="U211" s="217"/>
      <c r="V211" s="217"/>
      <c r="W211" s="217"/>
      <c r="X211" s="217"/>
    </row>
    <row r="212" spans="1:24" s="178" customFormat="1" x14ac:dyDescent="0.5">
      <c r="A212" s="177"/>
      <c r="B212" s="233"/>
      <c r="C212" s="177"/>
      <c r="D212" s="177"/>
      <c r="E212" s="177"/>
      <c r="F212" s="177"/>
      <c r="G212" s="179"/>
      <c r="H212" s="177"/>
      <c r="I212" s="177"/>
      <c r="K212" s="236"/>
      <c r="L212" s="217"/>
      <c r="M212" s="217"/>
      <c r="N212" s="217"/>
      <c r="O212" s="217"/>
      <c r="P212" s="217"/>
      <c r="Q212" s="217"/>
      <c r="R212" s="217"/>
      <c r="S212" s="217"/>
      <c r="T212" s="217"/>
      <c r="U212" s="217"/>
      <c r="V212" s="217"/>
      <c r="W212" s="217"/>
      <c r="X212" s="217"/>
    </row>
    <row r="213" spans="1:24" s="178" customFormat="1" x14ac:dyDescent="0.5">
      <c r="A213" s="177"/>
      <c r="B213" s="233"/>
      <c r="C213" s="177"/>
      <c r="D213" s="177"/>
      <c r="E213" s="177"/>
      <c r="F213" s="177"/>
      <c r="G213" s="179"/>
      <c r="H213" s="177"/>
      <c r="I213" s="177"/>
      <c r="K213" s="236"/>
      <c r="L213" s="217"/>
      <c r="M213" s="217"/>
      <c r="N213" s="217"/>
      <c r="O213" s="217"/>
      <c r="P213" s="217"/>
      <c r="Q213" s="217"/>
      <c r="R213" s="217"/>
      <c r="S213" s="217"/>
      <c r="T213" s="217"/>
      <c r="U213" s="217"/>
      <c r="V213" s="217"/>
      <c r="W213" s="217"/>
      <c r="X213" s="217"/>
    </row>
    <row r="214" spans="1:24" s="178" customFormat="1" x14ac:dyDescent="0.5">
      <c r="A214" s="177"/>
      <c r="B214" s="180"/>
      <c r="C214" s="179"/>
      <c r="D214" s="177"/>
      <c r="E214" s="177"/>
      <c r="F214" s="177"/>
      <c r="G214" s="179"/>
      <c r="H214" s="177"/>
      <c r="I214" s="177"/>
      <c r="K214" s="236"/>
      <c r="L214" s="217"/>
      <c r="M214" s="217"/>
      <c r="N214" s="217"/>
      <c r="O214" s="217"/>
      <c r="P214" s="217"/>
      <c r="Q214" s="217"/>
      <c r="R214" s="217"/>
      <c r="S214" s="217"/>
      <c r="T214" s="217"/>
      <c r="U214" s="217"/>
      <c r="V214" s="217"/>
      <c r="W214" s="217"/>
      <c r="X214" s="217"/>
    </row>
    <row r="215" spans="1:24" s="178" customFormat="1" x14ac:dyDescent="0.5">
      <c r="A215" s="177"/>
      <c r="B215" s="180"/>
      <c r="C215" s="177"/>
      <c r="D215" s="177"/>
      <c r="E215" s="177"/>
      <c r="F215" s="177"/>
      <c r="G215" s="179"/>
      <c r="H215" s="177"/>
      <c r="I215" s="177"/>
      <c r="K215" s="236"/>
      <c r="L215" s="217"/>
      <c r="M215" s="217"/>
      <c r="N215" s="217"/>
      <c r="O215" s="217"/>
      <c r="P215" s="217"/>
      <c r="Q215" s="217"/>
      <c r="R215" s="217"/>
      <c r="S215" s="217"/>
      <c r="T215" s="217"/>
      <c r="U215" s="217"/>
      <c r="V215" s="217"/>
      <c r="W215" s="217"/>
      <c r="X215" s="217"/>
    </row>
    <row r="216" spans="1:24" s="178" customFormat="1" x14ac:dyDescent="0.5">
      <c r="A216" s="177"/>
      <c r="B216" s="180"/>
      <c r="C216" s="177"/>
      <c r="D216" s="177"/>
      <c r="E216" s="177"/>
      <c r="F216" s="177"/>
      <c r="G216" s="179"/>
      <c r="H216" s="177"/>
      <c r="I216" s="177"/>
      <c r="K216" s="236"/>
      <c r="L216" s="217"/>
      <c r="M216" s="217"/>
      <c r="N216" s="217"/>
      <c r="O216" s="217"/>
      <c r="P216" s="217"/>
      <c r="Q216" s="217"/>
      <c r="R216" s="217"/>
      <c r="S216" s="217"/>
      <c r="T216" s="217"/>
      <c r="U216" s="217"/>
      <c r="V216" s="217"/>
      <c r="W216" s="217"/>
      <c r="X216" s="217"/>
    </row>
    <row r="217" spans="1:24" s="178" customFormat="1" x14ac:dyDescent="0.5">
      <c r="A217" s="177"/>
      <c r="B217" s="180"/>
      <c r="C217" s="177"/>
      <c r="D217" s="177"/>
      <c r="E217" s="177"/>
      <c r="F217" s="177"/>
      <c r="G217" s="179"/>
      <c r="H217" s="177"/>
      <c r="I217" s="177"/>
      <c r="K217" s="236"/>
      <c r="L217" s="217"/>
      <c r="M217" s="217"/>
      <c r="N217" s="217"/>
      <c r="O217" s="217"/>
      <c r="P217" s="217"/>
      <c r="Q217" s="217"/>
      <c r="R217" s="217"/>
      <c r="S217" s="217"/>
      <c r="T217" s="217"/>
      <c r="U217" s="217"/>
      <c r="V217" s="217"/>
      <c r="W217" s="217"/>
      <c r="X217" s="217"/>
    </row>
    <row r="218" spans="1:24" s="178" customFormat="1" x14ac:dyDescent="0.5">
      <c r="A218" s="177"/>
      <c r="B218" s="233"/>
      <c r="C218" s="177"/>
      <c r="D218" s="177"/>
      <c r="E218" s="177"/>
      <c r="F218" s="177"/>
      <c r="G218" s="179"/>
      <c r="H218" s="177"/>
      <c r="I218" s="177"/>
      <c r="K218" s="236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  <c r="X218" s="217"/>
    </row>
    <row r="219" spans="1:24" s="178" customFormat="1" x14ac:dyDescent="0.5">
      <c r="A219" s="177"/>
      <c r="B219" s="233"/>
      <c r="C219" s="177"/>
      <c r="D219" s="177"/>
      <c r="E219" s="177"/>
      <c r="F219" s="177"/>
      <c r="G219" s="179"/>
      <c r="H219" s="177"/>
      <c r="I219" s="177"/>
      <c r="K219" s="236"/>
      <c r="L219" s="217"/>
      <c r="M219" s="217"/>
      <c r="N219" s="217"/>
      <c r="O219" s="217"/>
      <c r="P219" s="217"/>
      <c r="Q219" s="217"/>
      <c r="R219" s="217"/>
      <c r="S219" s="217"/>
      <c r="T219" s="217"/>
      <c r="U219" s="217"/>
      <c r="V219" s="217"/>
      <c r="W219" s="217"/>
      <c r="X219" s="217"/>
    </row>
    <row r="220" spans="1:24" s="178" customFormat="1" x14ac:dyDescent="0.5">
      <c r="A220" s="177"/>
      <c r="B220" s="233"/>
      <c r="C220" s="177"/>
      <c r="D220" s="177"/>
      <c r="E220" s="177"/>
      <c r="F220" s="177"/>
      <c r="G220" s="179"/>
      <c r="H220" s="177"/>
      <c r="I220" s="177"/>
      <c r="K220" s="236"/>
      <c r="L220" s="217"/>
      <c r="M220" s="217"/>
      <c r="N220" s="217"/>
      <c r="O220" s="217"/>
      <c r="P220" s="217"/>
      <c r="Q220" s="217"/>
      <c r="R220" s="217"/>
      <c r="S220" s="217"/>
      <c r="T220" s="217"/>
      <c r="U220" s="217"/>
      <c r="V220" s="217"/>
      <c r="W220" s="217"/>
      <c r="X220" s="217"/>
    </row>
    <row r="221" spans="1:24" s="178" customFormat="1" x14ac:dyDescent="0.5">
      <c r="A221" s="177"/>
      <c r="B221" s="233"/>
      <c r="C221" s="177"/>
      <c r="D221" s="177"/>
      <c r="E221" s="177"/>
      <c r="F221" s="177"/>
      <c r="G221" s="179"/>
      <c r="H221" s="177"/>
      <c r="I221" s="177"/>
      <c r="K221" s="236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  <c r="X221" s="217"/>
    </row>
    <row r="222" spans="1:24" s="178" customFormat="1" x14ac:dyDescent="0.5">
      <c r="A222" s="177"/>
      <c r="B222" s="180"/>
      <c r="C222" s="179"/>
      <c r="D222" s="177"/>
      <c r="E222" s="177"/>
      <c r="F222" s="177"/>
      <c r="G222" s="179"/>
      <c r="H222" s="177"/>
      <c r="I222" s="177"/>
      <c r="K222" s="236"/>
      <c r="L222" s="217"/>
      <c r="M222" s="217"/>
      <c r="N222" s="217"/>
      <c r="O222" s="217"/>
      <c r="P222" s="217"/>
      <c r="Q222" s="217"/>
      <c r="R222" s="217"/>
      <c r="S222" s="217"/>
      <c r="T222" s="217"/>
      <c r="U222" s="217"/>
      <c r="V222" s="217"/>
      <c r="W222" s="217"/>
      <c r="X222" s="217"/>
    </row>
    <row r="223" spans="1:24" s="178" customFormat="1" x14ac:dyDescent="0.5">
      <c r="A223" s="177"/>
      <c r="B223" s="180"/>
      <c r="C223" s="179"/>
      <c r="D223" s="177"/>
      <c r="E223" s="177"/>
      <c r="F223" s="177"/>
      <c r="G223" s="179"/>
      <c r="H223" s="177"/>
      <c r="I223" s="177"/>
      <c r="K223" s="236"/>
      <c r="L223" s="217"/>
      <c r="M223" s="217"/>
      <c r="N223" s="217"/>
      <c r="O223" s="217"/>
      <c r="P223" s="217"/>
      <c r="Q223" s="217"/>
      <c r="R223" s="217"/>
      <c r="S223" s="217"/>
      <c r="T223" s="217"/>
      <c r="U223" s="217"/>
      <c r="V223" s="217"/>
      <c r="W223" s="217"/>
      <c r="X223" s="217"/>
    </row>
    <row r="224" spans="1:24" s="178" customFormat="1" x14ac:dyDescent="0.5">
      <c r="A224" s="177"/>
      <c r="B224" s="180"/>
      <c r="C224" s="179"/>
      <c r="D224" s="177"/>
      <c r="E224" s="177"/>
      <c r="F224" s="177"/>
      <c r="G224" s="179"/>
      <c r="H224" s="177"/>
      <c r="I224" s="177"/>
      <c r="K224" s="236"/>
      <c r="L224" s="217"/>
      <c r="M224" s="217"/>
      <c r="N224" s="217"/>
      <c r="O224" s="217"/>
      <c r="P224" s="217"/>
      <c r="Q224" s="217"/>
      <c r="R224" s="217"/>
      <c r="S224" s="217"/>
      <c r="T224" s="217"/>
      <c r="U224" s="217"/>
      <c r="V224" s="217"/>
      <c r="W224" s="217"/>
      <c r="X224" s="217"/>
    </row>
    <row r="225" spans="1:24" s="178" customFormat="1" x14ac:dyDescent="0.5">
      <c r="A225" s="177"/>
      <c r="B225" s="180"/>
      <c r="C225" s="179"/>
      <c r="D225" s="177"/>
      <c r="E225" s="177"/>
      <c r="F225" s="177"/>
      <c r="G225" s="179"/>
      <c r="H225" s="177"/>
      <c r="I225" s="177"/>
      <c r="K225" s="236"/>
      <c r="L225" s="217"/>
      <c r="M225" s="217"/>
      <c r="N225" s="217"/>
      <c r="O225" s="217"/>
      <c r="P225" s="217"/>
      <c r="Q225" s="217"/>
      <c r="R225" s="217"/>
      <c r="S225" s="217"/>
      <c r="T225" s="217"/>
      <c r="U225" s="217"/>
      <c r="V225" s="217"/>
      <c r="W225" s="217"/>
      <c r="X225" s="217"/>
    </row>
    <row r="226" spans="1:24" s="178" customFormat="1" x14ac:dyDescent="0.5">
      <c r="A226" s="177"/>
      <c r="B226" s="180"/>
      <c r="C226" s="177"/>
      <c r="D226" s="177"/>
      <c r="E226" s="177"/>
      <c r="F226" s="177"/>
      <c r="G226" s="179"/>
      <c r="H226" s="177"/>
      <c r="I226" s="177"/>
      <c r="K226" s="236"/>
      <c r="L226" s="217"/>
      <c r="M226" s="217"/>
      <c r="N226" s="217"/>
      <c r="O226" s="217"/>
      <c r="P226" s="217"/>
      <c r="Q226" s="217"/>
      <c r="R226" s="217"/>
      <c r="S226" s="217"/>
      <c r="T226" s="217"/>
      <c r="U226" s="217"/>
      <c r="V226" s="217"/>
      <c r="W226" s="217"/>
      <c r="X226" s="217"/>
    </row>
    <row r="227" spans="1:24" s="178" customFormat="1" x14ac:dyDescent="0.5">
      <c r="A227" s="177"/>
      <c r="B227" s="180"/>
      <c r="C227" s="179"/>
      <c r="D227" s="177"/>
      <c r="E227" s="177"/>
      <c r="F227" s="177"/>
      <c r="G227" s="179"/>
      <c r="H227" s="177"/>
      <c r="I227" s="177"/>
      <c r="K227" s="236"/>
      <c r="L227" s="217"/>
      <c r="M227" s="217"/>
      <c r="N227" s="217"/>
      <c r="O227" s="217"/>
      <c r="P227" s="217"/>
      <c r="Q227" s="217"/>
      <c r="R227" s="217"/>
      <c r="S227" s="217"/>
      <c r="T227" s="217"/>
      <c r="U227" s="217"/>
      <c r="V227" s="217"/>
      <c r="W227" s="217"/>
      <c r="X227" s="217"/>
    </row>
    <row r="228" spans="1:24" s="178" customFormat="1" x14ac:dyDescent="0.5">
      <c r="A228" s="177"/>
      <c r="B228" s="180"/>
      <c r="C228" s="179"/>
      <c r="D228" s="177"/>
      <c r="E228" s="177"/>
      <c r="F228" s="177"/>
      <c r="G228" s="179"/>
      <c r="H228" s="177"/>
      <c r="I228" s="177"/>
      <c r="K228" s="236"/>
      <c r="L228" s="217"/>
      <c r="M228" s="217"/>
      <c r="N228" s="217"/>
      <c r="O228" s="217"/>
      <c r="P228" s="217"/>
      <c r="Q228" s="217"/>
      <c r="R228" s="217"/>
      <c r="S228" s="217"/>
      <c r="T228" s="217"/>
      <c r="U228" s="217"/>
      <c r="V228" s="217"/>
      <c r="W228" s="217"/>
      <c r="X228" s="217"/>
    </row>
    <row r="229" spans="1:24" s="178" customFormat="1" x14ac:dyDescent="0.5">
      <c r="A229" s="177"/>
      <c r="B229" s="180"/>
      <c r="C229" s="179"/>
      <c r="D229" s="177"/>
      <c r="E229" s="177"/>
      <c r="F229" s="177"/>
      <c r="G229" s="179"/>
      <c r="H229" s="177"/>
      <c r="I229" s="177"/>
      <c r="K229" s="236"/>
      <c r="L229" s="217"/>
      <c r="M229" s="217"/>
      <c r="N229" s="217"/>
      <c r="O229" s="217"/>
      <c r="P229" s="217"/>
      <c r="Q229" s="217"/>
      <c r="R229" s="217"/>
      <c r="S229" s="217"/>
      <c r="T229" s="217"/>
      <c r="U229" s="217"/>
      <c r="V229" s="217"/>
      <c r="W229" s="217"/>
      <c r="X229" s="217"/>
    </row>
    <row r="230" spans="1:24" s="178" customFormat="1" x14ac:dyDescent="0.5">
      <c r="A230" s="177"/>
      <c r="B230" s="180"/>
      <c r="C230" s="179"/>
      <c r="D230" s="177"/>
      <c r="E230" s="177"/>
      <c r="F230" s="177"/>
      <c r="G230" s="179"/>
      <c r="H230" s="177"/>
      <c r="I230" s="177"/>
      <c r="K230" s="236"/>
      <c r="L230" s="217"/>
      <c r="M230" s="217"/>
      <c r="N230" s="217"/>
      <c r="O230" s="217"/>
      <c r="P230" s="217"/>
      <c r="Q230" s="217"/>
      <c r="R230" s="217"/>
      <c r="S230" s="217"/>
      <c r="T230" s="217"/>
      <c r="U230" s="217"/>
      <c r="V230" s="217"/>
      <c r="W230" s="217"/>
      <c r="X230" s="217"/>
    </row>
    <row r="231" spans="1:24" s="178" customFormat="1" x14ac:dyDescent="0.5">
      <c r="A231" s="181"/>
      <c r="B231" s="182"/>
      <c r="C231" s="179"/>
      <c r="D231" s="177"/>
      <c r="E231" s="177"/>
      <c r="F231" s="177"/>
      <c r="G231" s="179"/>
      <c r="H231" s="177"/>
      <c r="I231" s="177"/>
      <c r="K231" s="236"/>
      <c r="L231" s="217"/>
      <c r="M231" s="217"/>
      <c r="N231" s="217"/>
      <c r="O231" s="217"/>
      <c r="P231" s="217"/>
      <c r="Q231" s="217"/>
      <c r="R231" s="217"/>
      <c r="S231" s="217"/>
      <c r="T231" s="217"/>
      <c r="U231" s="217"/>
      <c r="V231" s="217"/>
      <c r="W231" s="217"/>
      <c r="X231" s="217"/>
    </row>
    <row r="232" spans="1:24" s="178" customFormat="1" x14ac:dyDescent="0.5">
      <c r="A232" s="177"/>
      <c r="B232" s="180"/>
      <c r="C232" s="179"/>
      <c r="D232" s="177"/>
      <c r="E232" s="177"/>
      <c r="F232" s="177"/>
      <c r="G232" s="179"/>
      <c r="H232" s="177"/>
      <c r="I232" s="177"/>
      <c r="K232" s="236"/>
      <c r="L232" s="217"/>
      <c r="M232" s="217"/>
      <c r="N232" s="217"/>
      <c r="O232" s="217"/>
      <c r="P232" s="217"/>
      <c r="Q232" s="217"/>
      <c r="R232" s="217"/>
      <c r="S232" s="217"/>
      <c r="T232" s="217"/>
      <c r="U232" s="217"/>
      <c r="V232" s="217"/>
      <c r="W232" s="217"/>
      <c r="X232" s="217"/>
    </row>
    <row r="233" spans="1:24" s="178" customFormat="1" x14ac:dyDescent="0.5">
      <c r="A233" s="177"/>
      <c r="B233" s="180"/>
      <c r="C233" s="179"/>
      <c r="D233" s="177"/>
      <c r="E233" s="177"/>
      <c r="F233" s="177"/>
      <c r="G233" s="179"/>
      <c r="H233" s="177"/>
      <c r="I233" s="177"/>
      <c r="K233" s="236"/>
      <c r="L233" s="217"/>
      <c r="M233" s="217"/>
      <c r="N233" s="217"/>
      <c r="O233" s="217"/>
      <c r="P233" s="217"/>
      <c r="Q233" s="217"/>
      <c r="R233" s="217"/>
      <c r="S233" s="217"/>
      <c r="T233" s="217"/>
      <c r="U233" s="217"/>
      <c r="V233" s="217"/>
      <c r="W233" s="217"/>
      <c r="X233" s="217"/>
    </row>
    <row r="234" spans="1:24" s="178" customFormat="1" x14ac:dyDescent="0.5">
      <c r="A234" s="177"/>
      <c r="B234" s="180"/>
      <c r="C234" s="179"/>
      <c r="D234" s="177"/>
      <c r="E234" s="177"/>
      <c r="F234" s="177"/>
      <c r="G234" s="179"/>
      <c r="H234" s="177"/>
      <c r="I234" s="177"/>
      <c r="K234" s="236"/>
      <c r="L234" s="217"/>
      <c r="M234" s="217"/>
      <c r="N234" s="217"/>
      <c r="O234" s="217"/>
      <c r="P234" s="217"/>
      <c r="Q234" s="217"/>
      <c r="R234" s="217"/>
      <c r="S234" s="217"/>
      <c r="T234" s="217"/>
      <c r="U234" s="217"/>
      <c r="V234" s="217"/>
      <c r="W234" s="217"/>
      <c r="X234" s="217"/>
    </row>
    <row r="235" spans="1:24" s="178" customFormat="1" x14ac:dyDescent="0.5">
      <c r="A235" s="177"/>
      <c r="B235" s="180"/>
      <c r="C235" s="179"/>
      <c r="D235" s="177"/>
      <c r="E235" s="177"/>
      <c r="F235" s="177"/>
      <c r="G235" s="179"/>
      <c r="H235" s="177"/>
      <c r="I235" s="177"/>
      <c r="K235" s="236"/>
      <c r="L235" s="217"/>
      <c r="M235" s="217"/>
      <c r="N235" s="217"/>
      <c r="O235" s="217"/>
      <c r="P235" s="217"/>
      <c r="Q235" s="217"/>
      <c r="R235" s="217"/>
      <c r="S235" s="217"/>
      <c r="T235" s="217"/>
      <c r="U235" s="217"/>
      <c r="V235" s="217"/>
      <c r="W235" s="217"/>
      <c r="X235" s="217"/>
    </row>
    <row r="236" spans="1:24" s="178" customFormat="1" x14ac:dyDescent="0.5">
      <c r="A236" s="177"/>
      <c r="B236" s="180"/>
      <c r="C236" s="179"/>
      <c r="D236" s="177"/>
      <c r="E236" s="177"/>
      <c r="F236" s="177"/>
      <c r="G236" s="179"/>
      <c r="H236" s="177"/>
      <c r="I236" s="177"/>
      <c r="K236" s="236"/>
      <c r="L236" s="217"/>
      <c r="M236" s="217"/>
      <c r="N236" s="217"/>
      <c r="O236" s="217"/>
      <c r="P236" s="217"/>
      <c r="Q236" s="217"/>
      <c r="R236" s="217"/>
      <c r="S236" s="217"/>
      <c r="T236" s="217"/>
      <c r="U236" s="217"/>
      <c r="V236" s="217"/>
      <c r="W236" s="217"/>
      <c r="X236" s="217"/>
    </row>
    <row r="237" spans="1:24" s="10" customFormat="1" x14ac:dyDescent="0.5">
      <c r="A237" s="177"/>
      <c r="B237" s="180"/>
      <c r="C237" s="179"/>
      <c r="D237" s="177"/>
      <c r="E237" s="177"/>
      <c r="F237" s="177"/>
      <c r="G237" s="179"/>
      <c r="H237" s="177"/>
      <c r="I237" s="177"/>
      <c r="J237" s="178"/>
      <c r="K237" s="235"/>
      <c r="L237"/>
      <c r="M237"/>
      <c r="N237"/>
      <c r="O237"/>
      <c r="P237"/>
      <c r="Q237"/>
      <c r="R237"/>
      <c r="S237"/>
      <c r="T237"/>
      <c r="U237"/>
      <c r="V237"/>
      <c r="W237"/>
      <c r="X237"/>
    </row>
    <row r="238" spans="1:24" s="10" customFormat="1" x14ac:dyDescent="0.5">
      <c r="A238" s="177"/>
      <c r="B238" s="180"/>
      <c r="C238" s="179"/>
      <c r="D238" s="177"/>
      <c r="E238" s="177"/>
      <c r="F238" s="177"/>
      <c r="G238" s="179"/>
      <c r="H238" s="177"/>
      <c r="I238" s="177"/>
      <c r="J238" s="178"/>
      <c r="K238" s="235"/>
      <c r="L238"/>
      <c r="M238"/>
      <c r="N238"/>
      <c r="O238"/>
      <c r="P238"/>
      <c r="Q238"/>
      <c r="R238"/>
      <c r="S238"/>
      <c r="T238"/>
      <c r="U238"/>
      <c r="V238"/>
      <c r="W238"/>
      <c r="X238"/>
    </row>
    <row r="239" spans="1:24" s="10" customFormat="1" x14ac:dyDescent="0.5">
      <c r="A239" s="177"/>
      <c r="B239" s="180"/>
      <c r="C239" s="179"/>
      <c r="D239" s="177"/>
      <c r="E239" s="177"/>
      <c r="F239" s="177"/>
      <c r="G239" s="179"/>
      <c r="H239" s="177"/>
      <c r="I239" s="177"/>
      <c r="J239" s="178"/>
      <c r="K239" s="235"/>
      <c r="L239"/>
      <c r="M239"/>
      <c r="N239"/>
      <c r="O239"/>
      <c r="P239"/>
      <c r="Q239"/>
      <c r="R239"/>
      <c r="S239"/>
      <c r="T239"/>
      <c r="U239"/>
      <c r="V239"/>
      <c r="W239"/>
      <c r="X239"/>
    </row>
    <row r="240" spans="1:24" s="10" customFormat="1" x14ac:dyDescent="0.5">
      <c r="A240" s="177"/>
      <c r="B240" s="180"/>
      <c r="C240" s="179"/>
      <c r="D240" s="177"/>
      <c r="E240" s="177"/>
      <c r="F240" s="177"/>
      <c r="G240" s="179"/>
      <c r="H240" s="177"/>
      <c r="I240" s="177"/>
      <c r="J240" s="178"/>
      <c r="K240" s="235"/>
      <c r="L240"/>
      <c r="M240"/>
      <c r="N240"/>
      <c r="O240"/>
      <c r="P240"/>
      <c r="Q240"/>
      <c r="R240"/>
      <c r="S240"/>
      <c r="T240"/>
      <c r="U240"/>
      <c r="V240"/>
      <c r="W240"/>
      <c r="X240"/>
    </row>
    <row r="241" spans="1:24" s="10" customFormat="1" x14ac:dyDescent="0.5">
      <c r="A241" s="177"/>
      <c r="B241" s="180"/>
      <c r="C241" s="179"/>
      <c r="D241" s="177"/>
      <c r="E241" s="177"/>
      <c r="F241" s="177"/>
      <c r="G241" s="179"/>
      <c r="H241" s="177"/>
      <c r="I241" s="177"/>
      <c r="J241" s="178"/>
      <c r="K241" s="235"/>
      <c r="L241"/>
      <c r="M241"/>
      <c r="N241"/>
      <c r="O241"/>
      <c r="P241"/>
      <c r="Q241"/>
      <c r="R241"/>
      <c r="S241"/>
      <c r="T241"/>
      <c r="U241"/>
      <c r="V241"/>
      <c r="W241"/>
      <c r="X241"/>
    </row>
    <row r="242" spans="1:24" s="10" customFormat="1" x14ac:dyDescent="0.5">
      <c r="A242" s="177"/>
      <c r="B242" s="180"/>
      <c r="C242" s="179"/>
      <c r="D242" s="177"/>
      <c r="E242" s="177"/>
      <c r="F242" s="177"/>
      <c r="G242" s="179"/>
      <c r="H242" s="177"/>
      <c r="I242" s="177"/>
      <c r="J242" s="178"/>
      <c r="K242" s="235"/>
      <c r="L242"/>
      <c r="M242"/>
      <c r="N242"/>
      <c r="O242"/>
      <c r="P242"/>
      <c r="Q242"/>
      <c r="R242"/>
      <c r="S242"/>
      <c r="T242"/>
      <c r="U242"/>
      <c r="V242"/>
      <c r="W242"/>
      <c r="X242"/>
    </row>
    <row r="243" spans="1:24" s="10" customFormat="1" x14ac:dyDescent="0.5">
      <c r="A243" s="177"/>
      <c r="B243" s="180"/>
      <c r="C243" s="179"/>
      <c r="D243" s="177"/>
      <c r="E243" s="177"/>
      <c r="F243" s="177"/>
      <c r="G243" s="179"/>
      <c r="H243" s="177"/>
      <c r="I243" s="177"/>
      <c r="J243" s="178"/>
      <c r="K243" s="235"/>
      <c r="L243"/>
      <c r="M243"/>
      <c r="N243"/>
      <c r="O243"/>
      <c r="P243"/>
      <c r="Q243"/>
      <c r="R243"/>
      <c r="S243"/>
      <c r="T243"/>
      <c r="U243"/>
      <c r="V243"/>
      <c r="W243"/>
      <c r="X243"/>
    </row>
    <row r="244" spans="1:24" s="10" customFormat="1" x14ac:dyDescent="0.5">
      <c r="A244" s="177"/>
      <c r="B244" s="180"/>
      <c r="C244" s="179"/>
      <c r="D244" s="177"/>
      <c r="E244" s="177"/>
      <c r="F244" s="177"/>
      <c r="G244" s="179"/>
      <c r="H244" s="177"/>
      <c r="I244" s="177"/>
      <c r="J244" s="178"/>
      <c r="K244" s="235"/>
      <c r="L244"/>
      <c r="M244"/>
      <c r="N244"/>
      <c r="O244"/>
      <c r="P244"/>
      <c r="Q244"/>
      <c r="R244"/>
      <c r="S244"/>
      <c r="T244"/>
      <c r="U244"/>
      <c r="V244"/>
      <c r="W244"/>
      <c r="X244"/>
    </row>
    <row r="245" spans="1:24" s="10" customFormat="1" x14ac:dyDescent="0.5">
      <c r="A245" s="177"/>
      <c r="B245" s="180"/>
      <c r="C245" s="179"/>
      <c r="D245" s="177"/>
      <c r="E245" s="177"/>
      <c r="F245" s="177"/>
      <c r="G245" s="179"/>
      <c r="H245" s="177"/>
      <c r="I245" s="177"/>
      <c r="J245" s="178"/>
      <c r="K245" s="235"/>
      <c r="L245"/>
      <c r="M245"/>
      <c r="N245"/>
      <c r="O245"/>
      <c r="P245"/>
      <c r="Q245"/>
      <c r="R245"/>
      <c r="S245"/>
      <c r="T245"/>
      <c r="U245"/>
      <c r="V245"/>
      <c r="W245"/>
      <c r="X245"/>
    </row>
    <row r="246" spans="1:24" s="10" customFormat="1" x14ac:dyDescent="0.5">
      <c r="A246" s="181"/>
      <c r="B246" s="182"/>
      <c r="C246" s="179"/>
      <c r="D246" s="177"/>
      <c r="E246" s="177"/>
      <c r="F246" s="177"/>
      <c r="G246" s="179"/>
      <c r="H246" s="177"/>
      <c r="I246" s="177"/>
      <c r="J246" s="178"/>
      <c r="K246" s="235"/>
      <c r="L246"/>
      <c r="M246"/>
      <c r="N246"/>
      <c r="O246"/>
      <c r="P246"/>
      <c r="Q246"/>
      <c r="R246"/>
      <c r="S246"/>
      <c r="T246"/>
      <c r="U246"/>
      <c r="V246"/>
      <c r="W246"/>
      <c r="X246"/>
    </row>
    <row r="247" spans="1:24" s="10" customFormat="1" x14ac:dyDescent="0.5">
      <c r="A247" s="177"/>
      <c r="B247" s="180"/>
      <c r="C247" s="179"/>
      <c r="D247" s="177"/>
      <c r="E247" s="177"/>
      <c r="F247" s="177"/>
      <c r="G247" s="179"/>
      <c r="H247" s="177"/>
      <c r="I247" s="177"/>
      <c r="J247" s="178"/>
      <c r="K247" s="235"/>
      <c r="L247"/>
      <c r="M247"/>
      <c r="N247"/>
      <c r="O247"/>
      <c r="P247"/>
      <c r="Q247"/>
      <c r="R247"/>
      <c r="S247"/>
      <c r="T247"/>
      <c r="U247"/>
      <c r="V247"/>
      <c r="W247"/>
      <c r="X247"/>
    </row>
    <row r="248" spans="1:24" s="10" customFormat="1" x14ac:dyDescent="0.5">
      <c r="A248" s="177"/>
      <c r="B248" s="180"/>
      <c r="C248" s="179"/>
      <c r="D248" s="177"/>
      <c r="E248" s="177"/>
      <c r="F248" s="177"/>
      <c r="G248" s="179"/>
      <c r="H248" s="177"/>
      <c r="I248" s="177"/>
      <c r="J248" s="178"/>
      <c r="K248" s="235"/>
      <c r="L248"/>
      <c r="M248"/>
      <c r="N248"/>
      <c r="O248"/>
      <c r="P248"/>
      <c r="Q248"/>
      <c r="R248"/>
      <c r="S248"/>
      <c r="T248"/>
      <c r="U248"/>
      <c r="V248"/>
      <c r="W248"/>
      <c r="X248"/>
    </row>
    <row r="249" spans="1:24" s="10" customFormat="1" x14ac:dyDescent="0.5">
      <c r="A249" s="181"/>
      <c r="B249" s="182"/>
      <c r="C249" s="179"/>
      <c r="D249" s="177"/>
      <c r="E249" s="177"/>
      <c r="F249" s="177"/>
      <c r="G249" s="179"/>
      <c r="H249" s="177"/>
      <c r="I249" s="177"/>
      <c r="J249" s="178"/>
      <c r="K249" s="235"/>
      <c r="L249"/>
      <c r="M249"/>
      <c r="N249"/>
      <c r="O249"/>
      <c r="P249"/>
      <c r="Q249"/>
      <c r="R249"/>
      <c r="S249"/>
      <c r="T249"/>
      <c r="U249"/>
      <c r="V249"/>
      <c r="W249"/>
      <c r="X249"/>
    </row>
    <row r="250" spans="1:24" s="10" customFormat="1" x14ac:dyDescent="0.5">
      <c r="A250" s="177"/>
      <c r="B250" s="180"/>
      <c r="C250" s="177"/>
      <c r="D250" s="177"/>
      <c r="E250" s="177"/>
      <c r="F250" s="177"/>
      <c r="G250" s="179"/>
      <c r="H250" s="177"/>
      <c r="I250" s="177"/>
      <c r="J250" s="178"/>
      <c r="K250" s="235"/>
      <c r="L250"/>
      <c r="M250"/>
      <c r="N250"/>
      <c r="O250"/>
      <c r="P250"/>
      <c r="Q250"/>
      <c r="R250"/>
      <c r="S250"/>
      <c r="T250"/>
      <c r="U250"/>
      <c r="V250"/>
      <c r="W250"/>
      <c r="X250"/>
    </row>
    <row r="251" spans="1:24" s="10" customFormat="1" x14ac:dyDescent="0.5">
      <c r="A251" s="177"/>
      <c r="B251" s="180"/>
      <c r="C251" s="177"/>
      <c r="D251" s="177"/>
      <c r="E251" s="177"/>
      <c r="F251" s="177"/>
      <c r="G251" s="179"/>
      <c r="H251" s="177"/>
      <c r="I251" s="177"/>
      <c r="J251" s="178"/>
      <c r="K251" s="235"/>
      <c r="L251"/>
      <c r="M251"/>
      <c r="N251"/>
      <c r="O251"/>
      <c r="P251"/>
      <c r="Q251"/>
      <c r="R251"/>
      <c r="S251"/>
      <c r="T251"/>
      <c r="U251"/>
      <c r="V251"/>
      <c r="W251"/>
      <c r="X251"/>
    </row>
    <row r="252" spans="1:24" s="10" customFormat="1" x14ac:dyDescent="0.5">
      <c r="A252" s="177"/>
      <c r="B252" s="180"/>
      <c r="C252" s="179"/>
      <c r="D252" s="177"/>
      <c r="E252" s="177"/>
      <c r="F252" s="177"/>
      <c r="G252" s="179"/>
      <c r="H252" s="177"/>
      <c r="I252" s="177"/>
      <c r="J252" s="178"/>
      <c r="K252" s="235"/>
      <c r="L252"/>
      <c r="M252"/>
      <c r="N252"/>
      <c r="O252"/>
      <c r="P252"/>
      <c r="Q252"/>
      <c r="R252"/>
      <c r="S252"/>
      <c r="T252"/>
      <c r="U252"/>
      <c r="V252"/>
      <c r="W252"/>
      <c r="X252"/>
    </row>
    <row r="253" spans="1:24" s="10" customFormat="1" x14ac:dyDescent="0.5">
      <c r="A253" s="177"/>
      <c r="B253" s="180"/>
      <c r="C253" s="177"/>
      <c r="D253" s="177"/>
      <c r="E253" s="177"/>
      <c r="F253" s="177"/>
      <c r="G253" s="179"/>
      <c r="H253" s="177"/>
      <c r="I253" s="177"/>
      <c r="J253" s="178"/>
      <c r="K253" s="235"/>
      <c r="L253"/>
      <c r="M253"/>
      <c r="N253"/>
      <c r="O253"/>
      <c r="P253"/>
      <c r="Q253"/>
      <c r="R253"/>
      <c r="S253"/>
      <c r="T253"/>
      <c r="U253"/>
      <c r="V253"/>
      <c r="W253"/>
      <c r="X253"/>
    </row>
    <row r="254" spans="1:24" s="10" customFormat="1" x14ac:dyDescent="0.5">
      <c r="A254" s="177"/>
      <c r="B254" s="180"/>
      <c r="C254" s="177"/>
      <c r="D254" s="177"/>
      <c r="E254" s="177"/>
      <c r="F254" s="177"/>
      <c r="G254" s="179"/>
      <c r="H254" s="177"/>
      <c r="I254" s="177"/>
      <c r="J254" s="178"/>
      <c r="K254" s="235"/>
      <c r="L254"/>
      <c r="M254"/>
      <c r="N254"/>
      <c r="O254"/>
      <c r="P254"/>
      <c r="Q254"/>
      <c r="R254"/>
      <c r="S254"/>
      <c r="T254"/>
      <c r="U254"/>
      <c r="V254"/>
      <c r="W254"/>
      <c r="X254"/>
    </row>
    <row r="255" spans="1:24" s="10" customFormat="1" x14ac:dyDescent="0.5">
      <c r="A255" s="177"/>
      <c r="B255" s="180"/>
      <c r="C255" s="177"/>
      <c r="D255" s="177"/>
      <c r="E255" s="177"/>
      <c r="F255" s="177"/>
      <c r="G255" s="179"/>
      <c r="H255" s="177"/>
      <c r="I255" s="177"/>
      <c r="J255" s="178"/>
      <c r="K255" s="235"/>
      <c r="L255"/>
      <c r="M255"/>
      <c r="N255"/>
      <c r="O255"/>
      <c r="P255"/>
      <c r="Q255"/>
      <c r="R255"/>
      <c r="S255"/>
      <c r="T255"/>
      <c r="U255"/>
      <c r="V255"/>
      <c r="W255"/>
      <c r="X255"/>
    </row>
    <row r="256" spans="1:24" s="10" customFormat="1" x14ac:dyDescent="0.5">
      <c r="A256" s="177"/>
      <c r="B256" s="180"/>
      <c r="C256" s="179"/>
      <c r="D256" s="177"/>
      <c r="E256" s="177"/>
      <c r="F256" s="177"/>
      <c r="G256" s="179"/>
      <c r="H256" s="177"/>
      <c r="I256" s="177"/>
      <c r="J256" s="178"/>
      <c r="K256" s="235"/>
      <c r="L256"/>
      <c r="M256"/>
      <c r="N256"/>
      <c r="O256"/>
      <c r="P256"/>
      <c r="Q256"/>
      <c r="R256"/>
      <c r="S256"/>
      <c r="T256"/>
      <c r="U256"/>
      <c r="V256"/>
      <c r="W256"/>
      <c r="X256"/>
    </row>
    <row r="257" spans="1:24" s="10" customFormat="1" x14ac:dyDescent="0.5">
      <c r="A257" s="177"/>
      <c r="B257" s="180"/>
      <c r="C257" s="177"/>
      <c r="D257" s="177"/>
      <c r="E257" s="177"/>
      <c r="F257" s="177"/>
      <c r="G257" s="179"/>
      <c r="H257" s="177"/>
      <c r="I257" s="177"/>
      <c r="J257" s="178"/>
      <c r="K257" s="235"/>
      <c r="L257"/>
      <c r="M257"/>
      <c r="N257"/>
      <c r="O257"/>
      <c r="P257"/>
      <c r="Q257"/>
      <c r="R257"/>
      <c r="S257"/>
      <c r="T257"/>
      <c r="U257"/>
      <c r="V257"/>
      <c r="W257"/>
      <c r="X257"/>
    </row>
    <row r="258" spans="1:24" s="10" customFormat="1" x14ac:dyDescent="0.5">
      <c r="A258" s="177"/>
      <c r="B258" s="180"/>
      <c r="C258" s="177"/>
      <c r="D258" s="177"/>
      <c r="E258" s="177"/>
      <c r="F258" s="177"/>
      <c r="G258" s="179"/>
      <c r="H258" s="177"/>
      <c r="I258" s="177"/>
      <c r="J258" s="178"/>
      <c r="K258" s="235"/>
      <c r="L258"/>
      <c r="M258"/>
      <c r="N258"/>
      <c r="O258"/>
      <c r="P258"/>
      <c r="Q258"/>
      <c r="R258"/>
      <c r="S258"/>
      <c r="T258"/>
      <c r="U258"/>
      <c r="V258"/>
      <c r="W258"/>
      <c r="X258"/>
    </row>
    <row r="259" spans="1:24" s="10" customFormat="1" x14ac:dyDescent="0.5">
      <c r="A259" s="177"/>
      <c r="B259" s="180"/>
      <c r="C259" s="177"/>
      <c r="D259" s="177"/>
      <c r="E259" s="177"/>
      <c r="F259" s="177"/>
      <c r="G259" s="179"/>
      <c r="H259" s="177"/>
      <c r="I259" s="177"/>
      <c r="J259" s="178"/>
      <c r="K259" s="235"/>
      <c r="L259"/>
      <c r="M259"/>
      <c r="N259"/>
      <c r="O259"/>
      <c r="P259"/>
      <c r="Q259"/>
      <c r="R259"/>
      <c r="S259"/>
      <c r="T259"/>
      <c r="U259"/>
      <c r="V259"/>
      <c r="W259"/>
      <c r="X259"/>
    </row>
    <row r="260" spans="1:24" s="10" customFormat="1" x14ac:dyDescent="0.5">
      <c r="A260" s="177"/>
      <c r="B260" s="180"/>
      <c r="C260" s="177"/>
      <c r="D260" s="177"/>
      <c r="E260" s="177"/>
      <c r="F260" s="177"/>
      <c r="G260" s="179"/>
      <c r="H260" s="177"/>
      <c r="I260" s="177"/>
      <c r="J260" s="178"/>
      <c r="K260" s="235"/>
      <c r="L260"/>
      <c r="M260"/>
      <c r="N260"/>
      <c r="O260"/>
      <c r="P260"/>
      <c r="Q260"/>
      <c r="R260"/>
      <c r="S260"/>
      <c r="T260"/>
      <c r="U260"/>
      <c r="V260"/>
      <c r="W260"/>
      <c r="X260"/>
    </row>
    <row r="261" spans="1:24" s="10" customFormat="1" x14ac:dyDescent="0.5">
      <c r="A261" s="177"/>
      <c r="B261" s="180"/>
      <c r="C261" s="177"/>
      <c r="D261" s="177"/>
      <c r="E261" s="177"/>
      <c r="F261" s="177"/>
      <c r="G261" s="179"/>
      <c r="H261" s="177"/>
      <c r="I261" s="177"/>
      <c r="J261" s="178"/>
      <c r="K261" s="235"/>
      <c r="L261"/>
      <c r="M261"/>
      <c r="N261"/>
      <c r="O261"/>
      <c r="P261"/>
      <c r="Q261"/>
      <c r="R261"/>
      <c r="S261"/>
      <c r="T261"/>
      <c r="U261"/>
      <c r="V261"/>
      <c r="W261"/>
      <c r="X261"/>
    </row>
    <row r="262" spans="1:24" s="10" customFormat="1" x14ac:dyDescent="0.5">
      <c r="A262" s="177"/>
      <c r="B262" s="180"/>
      <c r="C262" s="177"/>
      <c r="D262" s="177"/>
      <c r="E262" s="177"/>
      <c r="F262" s="177"/>
      <c r="G262" s="179"/>
      <c r="H262" s="177"/>
      <c r="I262" s="177"/>
      <c r="J262" s="178"/>
      <c r="K262" s="235"/>
      <c r="L262"/>
      <c r="M262"/>
      <c r="N262"/>
      <c r="O262"/>
      <c r="P262"/>
      <c r="Q262"/>
      <c r="R262"/>
      <c r="S262"/>
      <c r="T262"/>
      <c r="U262"/>
      <c r="V262"/>
      <c r="W262"/>
      <c r="X262"/>
    </row>
    <row r="263" spans="1:24" s="10" customFormat="1" x14ac:dyDescent="0.5">
      <c r="A263" s="177"/>
      <c r="B263" s="180"/>
      <c r="C263" s="177"/>
      <c r="D263" s="177"/>
      <c r="E263" s="177"/>
      <c r="F263" s="177"/>
      <c r="G263" s="179"/>
      <c r="H263" s="177"/>
      <c r="I263" s="177"/>
      <c r="J263" s="178"/>
      <c r="K263" s="235"/>
      <c r="L263"/>
      <c r="M263"/>
      <c r="N263"/>
      <c r="O263"/>
      <c r="P263"/>
      <c r="Q263"/>
      <c r="R263"/>
      <c r="S263"/>
      <c r="T263"/>
      <c r="U263"/>
      <c r="V263"/>
      <c r="W263"/>
      <c r="X263"/>
    </row>
    <row r="264" spans="1:24" s="10" customFormat="1" x14ac:dyDescent="0.5">
      <c r="A264" s="177"/>
      <c r="B264" s="180"/>
      <c r="C264" s="177"/>
      <c r="D264" s="177"/>
      <c r="E264" s="177"/>
      <c r="F264" s="177"/>
      <c r="G264" s="179"/>
      <c r="H264" s="177"/>
      <c r="I264" s="177"/>
      <c r="J264" s="178"/>
      <c r="K264" s="235"/>
      <c r="L264"/>
      <c r="M264"/>
      <c r="N264"/>
      <c r="O264"/>
      <c r="P264"/>
      <c r="Q264"/>
      <c r="R264"/>
      <c r="S264"/>
      <c r="T264"/>
      <c r="U264"/>
      <c r="V264"/>
      <c r="W264"/>
      <c r="X264"/>
    </row>
    <row r="265" spans="1:24" s="10" customFormat="1" x14ac:dyDescent="0.5">
      <c r="A265" s="177"/>
      <c r="B265" s="180"/>
      <c r="C265" s="177"/>
      <c r="D265" s="177"/>
      <c r="E265" s="177"/>
      <c r="F265" s="177"/>
      <c r="G265" s="179"/>
      <c r="H265" s="177"/>
      <c r="I265" s="177"/>
      <c r="J265" s="178"/>
      <c r="K265" s="235"/>
      <c r="L265"/>
      <c r="M265"/>
      <c r="N265"/>
      <c r="O265"/>
      <c r="P265"/>
      <c r="Q265"/>
      <c r="R265"/>
      <c r="S265"/>
      <c r="T265"/>
      <c r="U265"/>
      <c r="V265"/>
      <c r="W265"/>
      <c r="X265"/>
    </row>
    <row r="266" spans="1:24" s="10" customFormat="1" x14ac:dyDescent="0.5">
      <c r="A266" s="177"/>
      <c r="B266" s="180"/>
      <c r="C266" s="177"/>
      <c r="D266" s="177"/>
      <c r="E266" s="177"/>
      <c r="F266" s="177"/>
      <c r="G266" s="179"/>
      <c r="H266" s="177"/>
      <c r="I266" s="177"/>
      <c r="J266" s="178"/>
      <c r="K266" s="235"/>
      <c r="L266"/>
      <c r="M266"/>
      <c r="N266"/>
      <c r="O266"/>
      <c r="P266"/>
      <c r="Q266"/>
      <c r="R266"/>
      <c r="S266"/>
      <c r="T266"/>
      <c r="U266"/>
      <c r="V266"/>
      <c r="W266"/>
      <c r="X266"/>
    </row>
    <row r="267" spans="1:24" s="10" customFormat="1" x14ac:dyDescent="0.5">
      <c r="A267" s="177"/>
      <c r="B267" s="180"/>
      <c r="C267" s="177"/>
      <c r="D267" s="177"/>
      <c r="E267" s="177"/>
      <c r="F267" s="177"/>
      <c r="G267" s="179"/>
      <c r="H267" s="177"/>
      <c r="I267" s="177"/>
      <c r="J267" s="178"/>
      <c r="K267" s="235"/>
      <c r="L267"/>
      <c r="M267"/>
      <c r="N267"/>
      <c r="O267"/>
      <c r="P267"/>
      <c r="Q267"/>
      <c r="R267"/>
      <c r="S267"/>
      <c r="T267"/>
      <c r="U267"/>
      <c r="V267"/>
      <c r="W267"/>
      <c r="X267"/>
    </row>
    <row r="268" spans="1:24" s="10" customFormat="1" x14ac:dyDescent="0.5">
      <c r="A268" s="177"/>
      <c r="B268" s="180"/>
      <c r="C268" s="177"/>
      <c r="D268" s="177"/>
      <c r="E268" s="177"/>
      <c r="F268" s="177"/>
      <c r="G268" s="179"/>
      <c r="H268" s="177"/>
      <c r="I268" s="177"/>
      <c r="J268" s="178"/>
      <c r="K268" s="235"/>
      <c r="L268"/>
      <c r="M268"/>
      <c r="N268"/>
      <c r="O268"/>
      <c r="P268"/>
      <c r="Q268"/>
      <c r="R268"/>
      <c r="S268"/>
      <c r="T268"/>
      <c r="U268"/>
      <c r="V268"/>
      <c r="W268"/>
      <c r="X268"/>
    </row>
    <row r="269" spans="1:24" s="10" customFormat="1" x14ac:dyDescent="0.5">
      <c r="A269" s="177"/>
      <c r="B269" s="180"/>
      <c r="C269" s="177"/>
      <c r="D269" s="177"/>
      <c r="E269" s="177"/>
      <c r="F269" s="177"/>
      <c r="G269" s="179"/>
      <c r="H269" s="177"/>
      <c r="I269" s="177"/>
      <c r="J269" s="178"/>
      <c r="K269" s="235"/>
      <c r="L269"/>
      <c r="M269"/>
      <c r="N269"/>
      <c r="O269"/>
      <c r="P269"/>
      <c r="Q269"/>
      <c r="R269"/>
      <c r="S269"/>
      <c r="T269"/>
      <c r="U269"/>
      <c r="V269"/>
      <c r="W269"/>
      <c r="X269"/>
    </row>
    <row r="270" spans="1:24" s="10" customFormat="1" x14ac:dyDescent="0.5">
      <c r="A270" s="177"/>
      <c r="B270" s="180"/>
      <c r="C270" s="177"/>
      <c r="D270" s="177"/>
      <c r="E270" s="177"/>
      <c r="F270" s="177"/>
      <c r="G270" s="179"/>
      <c r="H270" s="177"/>
      <c r="I270" s="177"/>
      <c r="J270" s="178"/>
      <c r="K270" s="235"/>
      <c r="L270"/>
      <c r="M270"/>
      <c r="N270"/>
      <c r="O270"/>
      <c r="P270"/>
      <c r="Q270"/>
      <c r="R270"/>
      <c r="S270"/>
      <c r="T270"/>
      <c r="U270"/>
      <c r="V270"/>
      <c r="W270"/>
      <c r="X270"/>
    </row>
    <row r="271" spans="1:24" s="10" customFormat="1" x14ac:dyDescent="0.5">
      <c r="A271" s="177"/>
      <c r="B271" s="180"/>
      <c r="C271" s="177"/>
      <c r="D271" s="177"/>
      <c r="E271" s="177"/>
      <c r="F271" s="177"/>
      <c r="G271" s="179"/>
      <c r="H271" s="177"/>
      <c r="I271" s="177"/>
      <c r="J271" s="178"/>
      <c r="K271" s="235"/>
      <c r="L271"/>
      <c r="M271"/>
      <c r="N271"/>
      <c r="O271"/>
      <c r="P271"/>
      <c r="Q271"/>
      <c r="R271"/>
      <c r="S271"/>
      <c r="T271"/>
      <c r="U271"/>
      <c r="V271"/>
      <c r="W271"/>
      <c r="X271"/>
    </row>
    <row r="272" spans="1:24" s="10" customFormat="1" x14ac:dyDescent="0.5">
      <c r="A272" s="177"/>
      <c r="B272" s="180"/>
      <c r="C272" s="177"/>
      <c r="D272" s="177"/>
      <c r="E272" s="177"/>
      <c r="F272" s="177"/>
      <c r="G272" s="179"/>
      <c r="H272" s="177"/>
      <c r="I272" s="177"/>
      <c r="J272" s="178"/>
      <c r="K272" s="235"/>
      <c r="L272"/>
      <c r="M272"/>
      <c r="N272"/>
      <c r="O272"/>
      <c r="P272"/>
      <c r="Q272"/>
      <c r="R272"/>
      <c r="S272"/>
      <c r="T272"/>
      <c r="U272"/>
      <c r="V272"/>
      <c r="W272"/>
      <c r="X272"/>
    </row>
    <row r="273" spans="1:24" s="10" customFormat="1" x14ac:dyDescent="0.5">
      <c r="A273" s="177"/>
      <c r="B273" s="180"/>
      <c r="C273" s="177"/>
      <c r="D273" s="177"/>
      <c r="E273" s="177"/>
      <c r="F273" s="177"/>
      <c r="G273" s="179"/>
      <c r="H273" s="177"/>
      <c r="I273" s="177"/>
      <c r="J273" s="178"/>
      <c r="K273" s="235"/>
      <c r="L273"/>
      <c r="M273"/>
      <c r="N273"/>
      <c r="O273"/>
      <c r="P273"/>
      <c r="Q273"/>
      <c r="R273"/>
      <c r="S273"/>
      <c r="T273"/>
      <c r="U273"/>
      <c r="V273"/>
      <c r="W273"/>
      <c r="X273"/>
    </row>
    <row r="274" spans="1:24" s="10" customFormat="1" x14ac:dyDescent="0.5">
      <c r="A274" s="177"/>
      <c r="B274" s="180"/>
      <c r="C274" s="177"/>
      <c r="D274" s="177"/>
      <c r="E274" s="177"/>
      <c r="F274" s="177"/>
      <c r="G274" s="179"/>
      <c r="H274" s="177"/>
      <c r="I274" s="177"/>
      <c r="J274" s="178"/>
      <c r="K274" s="235"/>
      <c r="L274"/>
      <c r="M274"/>
      <c r="N274"/>
      <c r="O274"/>
      <c r="P274"/>
      <c r="Q274"/>
      <c r="R274"/>
      <c r="S274"/>
      <c r="T274"/>
      <c r="U274"/>
      <c r="V274"/>
      <c r="W274"/>
      <c r="X274"/>
    </row>
    <row r="275" spans="1:24" s="10" customFormat="1" x14ac:dyDescent="0.5">
      <c r="A275" s="177"/>
      <c r="B275" s="180"/>
      <c r="C275" s="177"/>
      <c r="D275" s="177"/>
      <c r="E275" s="177"/>
      <c r="F275" s="177"/>
      <c r="G275" s="179"/>
      <c r="H275" s="177"/>
      <c r="I275" s="177"/>
      <c r="J275" s="178"/>
      <c r="K275" s="235"/>
      <c r="L275"/>
      <c r="M275"/>
      <c r="N275"/>
      <c r="O275"/>
      <c r="P275"/>
      <c r="Q275"/>
      <c r="R275"/>
      <c r="S275"/>
      <c r="T275"/>
      <c r="U275"/>
      <c r="V275"/>
      <c r="W275"/>
      <c r="X275"/>
    </row>
    <row r="276" spans="1:24" s="10" customFormat="1" x14ac:dyDescent="0.5">
      <c r="A276" s="177"/>
      <c r="B276" s="180"/>
      <c r="C276" s="177"/>
      <c r="D276" s="177"/>
      <c r="E276" s="177"/>
      <c r="F276" s="177"/>
      <c r="G276" s="179"/>
      <c r="H276" s="177"/>
      <c r="I276" s="177"/>
      <c r="J276" s="178"/>
      <c r="K276" s="235"/>
      <c r="L276"/>
      <c r="M276"/>
      <c r="N276"/>
      <c r="O276"/>
      <c r="P276"/>
      <c r="Q276"/>
      <c r="R276"/>
      <c r="S276"/>
      <c r="T276"/>
      <c r="U276"/>
      <c r="V276"/>
      <c r="W276"/>
      <c r="X276"/>
    </row>
    <row r="277" spans="1:24" s="10" customFormat="1" x14ac:dyDescent="0.5">
      <c r="A277" s="177"/>
      <c r="B277" s="180"/>
      <c r="C277" s="177"/>
      <c r="D277" s="177"/>
      <c r="E277" s="177"/>
      <c r="F277" s="177"/>
      <c r="G277" s="179"/>
      <c r="H277" s="177"/>
      <c r="I277" s="177"/>
      <c r="J277" s="178"/>
      <c r="K277" s="235"/>
      <c r="L277"/>
      <c r="M277"/>
      <c r="N277"/>
      <c r="O277"/>
      <c r="P277"/>
      <c r="Q277"/>
      <c r="R277"/>
      <c r="S277"/>
      <c r="T277"/>
      <c r="U277"/>
      <c r="V277"/>
      <c r="W277"/>
      <c r="X277"/>
    </row>
    <row r="278" spans="1:24" s="10" customFormat="1" x14ac:dyDescent="0.5">
      <c r="A278" s="177"/>
      <c r="B278" s="180"/>
      <c r="C278" s="177"/>
      <c r="D278" s="177"/>
      <c r="E278" s="177"/>
      <c r="F278" s="177"/>
      <c r="G278" s="179"/>
      <c r="H278" s="177"/>
      <c r="I278" s="177"/>
      <c r="J278" s="178"/>
      <c r="K278" s="235"/>
      <c r="L278"/>
      <c r="M278"/>
      <c r="N278"/>
      <c r="O278"/>
      <c r="P278"/>
      <c r="Q278"/>
      <c r="R278"/>
      <c r="S278"/>
      <c r="T278"/>
      <c r="U278"/>
      <c r="V278"/>
      <c r="W278"/>
      <c r="X278"/>
    </row>
    <row r="279" spans="1:24" s="10" customFormat="1" x14ac:dyDescent="0.5">
      <c r="A279" s="177"/>
      <c r="B279" s="180"/>
      <c r="C279" s="177"/>
      <c r="D279" s="177"/>
      <c r="E279" s="177"/>
      <c r="F279" s="177"/>
      <c r="G279" s="179"/>
      <c r="H279" s="177"/>
      <c r="I279" s="177"/>
      <c r="J279" s="178"/>
      <c r="K279" s="235"/>
      <c r="L279"/>
      <c r="M279"/>
      <c r="N279"/>
      <c r="O279"/>
      <c r="P279"/>
      <c r="Q279"/>
      <c r="R279"/>
      <c r="S279"/>
      <c r="T279"/>
      <c r="U279"/>
      <c r="V279"/>
      <c r="W279"/>
      <c r="X279"/>
    </row>
    <row r="280" spans="1:24" s="10" customFormat="1" x14ac:dyDescent="0.5">
      <c r="A280" s="177"/>
      <c r="B280" s="180"/>
      <c r="C280" s="177"/>
      <c r="D280" s="177"/>
      <c r="E280" s="177"/>
      <c r="F280" s="177"/>
      <c r="G280" s="179"/>
      <c r="H280" s="177"/>
      <c r="I280" s="177"/>
      <c r="J280" s="178"/>
      <c r="K280" s="235"/>
      <c r="L280"/>
      <c r="M280"/>
      <c r="N280"/>
      <c r="O280"/>
      <c r="P280"/>
      <c r="Q280"/>
      <c r="R280"/>
      <c r="S280"/>
      <c r="T280"/>
      <c r="U280"/>
      <c r="V280"/>
      <c r="W280"/>
      <c r="X280"/>
    </row>
    <row r="281" spans="1:24" s="10" customFormat="1" x14ac:dyDescent="0.5">
      <c r="A281" s="177"/>
      <c r="B281" s="180"/>
      <c r="C281" s="177"/>
      <c r="D281" s="177"/>
      <c r="E281" s="177"/>
      <c r="F281" s="177"/>
      <c r="G281" s="179"/>
      <c r="H281" s="177"/>
      <c r="I281" s="177"/>
      <c r="J281" s="178"/>
      <c r="K281" s="235"/>
      <c r="L281"/>
      <c r="M281"/>
      <c r="N281"/>
      <c r="O281"/>
      <c r="P281"/>
      <c r="Q281"/>
      <c r="R281"/>
      <c r="S281"/>
      <c r="T281"/>
      <c r="U281"/>
      <c r="V281"/>
      <c r="W281"/>
      <c r="X281"/>
    </row>
    <row r="282" spans="1:24" s="10" customFormat="1" x14ac:dyDescent="0.5">
      <c r="A282" s="177"/>
      <c r="B282" s="180"/>
      <c r="C282" s="177"/>
      <c r="D282" s="177"/>
      <c r="E282" s="177"/>
      <c r="F282" s="177"/>
      <c r="G282" s="179"/>
      <c r="H282" s="177"/>
      <c r="I282" s="177"/>
      <c r="J282" s="178"/>
      <c r="K282" s="235"/>
      <c r="L282"/>
      <c r="M282"/>
      <c r="N282"/>
      <c r="O282"/>
      <c r="P282"/>
      <c r="Q282"/>
      <c r="R282"/>
      <c r="S282"/>
      <c r="T282"/>
      <c r="U282"/>
      <c r="V282"/>
      <c r="W282"/>
      <c r="X282"/>
    </row>
    <row r="283" spans="1:24" s="10" customFormat="1" x14ac:dyDescent="0.5">
      <c r="A283" s="177"/>
      <c r="B283" s="180"/>
      <c r="C283" s="177"/>
      <c r="D283" s="177"/>
      <c r="E283" s="177"/>
      <c r="F283" s="177"/>
      <c r="G283" s="179"/>
      <c r="H283" s="177"/>
      <c r="I283" s="177"/>
      <c r="J283" s="178"/>
      <c r="K283" s="235"/>
      <c r="L283"/>
      <c r="M283"/>
      <c r="N283"/>
      <c r="O283"/>
      <c r="P283"/>
      <c r="Q283"/>
      <c r="R283"/>
      <c r="S283"/>
      <c r="T283"/>
      <c r="U283"/>
      <c r="V283"/>
      <c r="W283"/>
      <c r="X283"/>
    </row>
    <row r="284" spans="1:24" s="10" customFormat="1" x14ac:dyDescent="0.5">
      <c r="A284" s="177"/>
      <c r="B284" s="180"/>
      <c r="C284" s="177"/>
      <c r="D284" s="177"/>
      <c r="E284" s="177"/>
      <c r="F284" s="177"/>
      <c r="G284" s="179"/>
      <c r="H284" s="177"/>
      <c r="I284" s="177"/>
      <c r="J284" s="178"/>
      <c r="K284" s="235"/>
      <c r="L284"/>
      <c r="M284"/>
      <c r="N284"/>
      <c r="O284"/>
      <c r="P284"/>
      <c r="Q284"/>
      <c r="R284"/>
      <c r="S284"/>
      <c r="T284"/>
      <c r="U284"/>
      <c r="V284"/>
      <c r="W284"/>
      <c r="X284"/>
    </row>
    <row r="285" spans="1:24" s="10" customFormat="1" x14ac:dyDescent="0.5">
      <c r="A285" s="177"/>
      <c r="B285" s="180"/>
      <c r="C285" s="177"/>
      <c r="D285" s="177"/>
      <c r="E285" s="177"/>
      <c r="F285" s="177"/>
      <c r="G285" s="179"/>
      <c r="H285" s="177"/>
      <c r="I285" s="177"/>
      <c r="J285" s="178"/>
      <c r="K285" s="235"/>
      <c r="L285"/>
      <c r="M285"/>
      <c r="N285"/>
      <c r="O285"/>
      <c r="P285"/>
      <c r="Q285"/>
      <c r="R285"/>
      <c r="S285"/>
      <c r="T285"/>
      <c r="U285"/>
      <c r="V285"/>
      <c r="W285"/>
      <c r="X285"/>
    </row>
    <row r="286" spans="1:24" s="10" customFormat="1" x14ac:dyDescent="0.5">
      <c r="A286" s="177"/>
      <c r="B286" s="180"/>
      <c r="C286" s="177"/>
      <c r="D286" s="177"/>
      <c r="E286" s="177"/>
      <c r="F286" s="177"/>
      <c r="G286" s="179"/>
      <c r="H286" s="177"/>
      <c r="I286" s="177"/>
      <c r="J286" s="178"/>
      <c r="K286" s="235"/>
      <c r="L286"/>
      <c r="M286"/>
      <c r="N286"/>
      <c r="O286"/>
      <c r="P286"/>
      <c r="Q286"/>
      <c r="R286"/>
      <c r="S286"/>
      <c r="T286"/>
      <c r="U286"/>
      <c r="V286"/>
      <c r="W286"/>
      <c r="X286"/>
    </row>
    <row r="287" spans="1:24" s="10" customFormat="1" x14ac:dyDescent="0.5">
      <c r="A287" s="177"/>
      <c r="B287" s="180"/>
      <c r="C287" s="177"/>
      <c r="D287" s="177"/>
      <c r="E287" s="177"/>
      <c r="F287" s="177"/>
      <c r="G287" s="179"/>
      <c r="H287" s="177"/>
      <c r="I287" s="177"/>
      <c r="J287" s="178"/>
      <c r="K287" s="235"/>
      <c r="L287"/>
      <c r="M287"/>
      <c r="N287"/>
      <c r="O287"/>
      <c r="P287"/>
      <c r="Q287"/>
      <c r="R287"/>
      <c r="S287"/>
      <c r="T287"/>
      <c r="U287"/>
      <c r="V287"/>
      <c r="W287"/>
      <c r="X287"/>
    </row>
    <row r="288" spans="1:24" s="10" customFormat="1" x14ac:dyDescent="0.5">
      <c r="A288" s="177"/>
      <c r="B288" s="180"/>
      <c r="C288" s="177"/>
      <c r="D288" s="177"/>
      <c r="E288" s="177"/>
      <c r="F288" s="177"/>
      <c r="G288" s="179"/>
      <c r="H288" s="177"/>
      <c r="I288" s="177"/>
      <c r="J288" s="178"/>
      <c r="K288" s="235"/>
      <c r="L288"/>
      <c r="M288"/>
      <c r="N288"/>
      <c r="O288"/>
      <c r="P288"/>
      <c r="Q288"/>
      <c r="R288"/>
      <c r="S288"/>
      <c r="T288"/>
      <c r="U288"/>
      <c r="V288"/>
      <c r="W288"/>
      <c r="X288"/>
    </row>
    <row r="289" spans="1:24" s="10" customFormat="1" x14ac:dyDescent="0.5">
      <c r="A289" s="177"/>
      <c r="B289" s="180"/>
      <c r="C289" s="177"/>
      <c r="D289" s="177"/>
      <c r="E289" s="177"/>
      <c r="F289" s="177"/>
      <c r="G289" s="179"/>
      <c r="H289" s="177"/>
      <c r="I289" s="177"/>
      <c r="J289" s="178"/>
      <c r="K289" s="235"/>
      <c r="L289"/>
      <c r="M289"/>
      <c r="N289"/>
      <c r="O289"/>
      <c r="P289"/>
      <c r="Q289"/>
      <c r="R289"/>
      <c r="S289"/>
      <c r="T289"/>
      <c r="U289"/>
      <c r="V289"/>
      <c r="W289"/>
      <c r="X289"/>
    </row>
    <row r="290" spans="1:24" s="10" customFormat="1" x14ac:dyDescent="0.5">
      <c r="A290" s="177"/>
      <c r="B290" s="180"/>
      <c r="C290" s="177"/>
      <c r="D290" s="177"/>
      <c r="E290" s="177"/>
      <c r="F290" s="177"/>
      <c r="G290" s="179"/>
      <c r="H290" s="177"/>
      <c r="I290" s="177"/>
      <c r="J290" s="178"/>
      <c r="K290" s="235"/>
      <c r="L290"/>
      <c r="M290"/>
      <c r="N290"/>
      <c r="O290"/>
      <c r="P290"/>
      <c r="Q290"/>
      <c r="R290"/>
      <c r="S290"/>
      <c r="T290"/>
      <c r="U290"/>
      <c r="V290"/>
      <c r="W290"/>
      <c r="X290"/>
    </row>
    <row r="291" spans="1:24" s="10" customFormat="1" x14ac:dyDescent="0.5">
      <c r="A291" s="177"/>
      <c r="B291" s="180"/>
      <c r="C291" s="177"/>
      <c r="D291" s="177"/>
      <c r="E291" s="177"/>
      <c r="F291" s="177"/>
      <c r="G291" s="179"/>
      <c r="H291" s="177"/>
      <c r="I291" s="177"/>
      <c r="J291" s="178"/>
      <c r="K291" s="235"/>
      <c r="L291"/>
      <c r="M291"/>
      <c r="N291"/>
      <c r="O291"/>
      <c r="P291"/>
      <c r="Q291"/>
      <c r="R291"/>
      <c r="S291"/>
      <c r="T291"/>
      <c r="U291"/>
      <c r="V291"/>
      <c r="W291"/>
      <c r="X291"/>
    </row>
    <row r="292" spans="1:24" s="10" customFormat="1" x14ac:dyDescent="0.5">
      <c r="A292" s="177"/>
      <c r="B292" s="180"/>
      <c r="C292" s="177"/>
      <c r="D292" s="177"/>
      <c r="E292" s="177"/>
      <c r="F292" s="177"/>
      <c r="G292" s="179"/>
      <c r="H292" s="177"/>
      <c r="I292" s="177"/>
      <c r="J292" s="178"/>
      <c r="K292" s="235"/>
      <c r="L292"/>
      <c r="M292"/>
      <c r="N292"/>
      <c r="O292"/>
      <c r="P292"/>
      <c r="Q292"/>
      <c r="R292"/>
      <c r="S292"/>
      <c r="T292"/>
      <c r="U292"/>
      <c r="V292"/>
      <c r="W292"/>
      <c r="X292"/>
    </row>
    <row r="293" spans="1:24" s="10" customFormat="1" x14ac:dyDescent="0.5">
      <c r="A293" s="177"/>
      <c r="B293" s="180"/>
      <c r="C293" s="177"/>
      <c r="D293" s="177"/>
      <c r="E293" s="177"/>
      <c r="F293" s="177"/>
      <c r="G293" s="179"/>
      <c r="H293" s="177"/>
      <c r="I293" s="177"/>
      <c r="J293" s="178"/>
      <c r="K293" s="235"/>
      <c r="L293"/>
      <c r="M293"/>
      <c r="N293"/>
      <c r="O293"/>
      <c r="P293"/>
      <c r="Q293"/>
      <c r="R293"/>
      <c r="S293"/>
      <c r="T293"/>
      <c r="U293"/>
      <c r="V293"/>
      <c r="W293"/>
      <c r="X293"/>
    </row>
    <row r="294" spans="1:24" s="10" customFormat="1" x14ac:dyDescent="0.5">
      <c r="A294" s="177"/>
      <c r="B294" s="180"/>
      <c r="C294" s="177"/>
      <c r="D294" s="177"/>
      <c r="E294" s="177"/>
      <c r="F294" s="177"/>
      <c r="G294" s="179"/>
      <c r="H294" s="177"/>
      <c r="I294" s="177"/>
      <c r="J294" s="178"/>
      <c r="K294" s="235"/>
      <c r="L294"/>
      <c r="M294"/>
      <c r="N294"/>
      <c r="O294"/>
      <c r="P294"/>
      <c r="Q294"/>
      <c r="R294"/>
      <c r="S294"/>
      <c r="T294"/>
      <c r="U294"/>
      <c r="V294"/>
      <c r="W294"/>
      <c r="X294"/>
    </row>
    <row r="295" spans="1:24" s="10" customFormat="1" x14ac:dyDescent="0.5">
      <c r="A295" s="177"/>
      <c r="B295" s="180"/>
      <c r="C295" s="177"/>
      <c r="D295" s="177"/>
      <c r="E295" s="177"/>
      <c r="F295" s="177"/>
      <c r="G295" s="179"/>
      <c r="H295" s="177"/>
      <c r="I295" s="177"/>
      <c r="J295" s="178"/>
      <c r="K295" s="235"/>
      <c r="L295"/>
      <c r="M295"/>
      <c r="N295"/>
      <c r="O295"/>
      <c r="P295"/>
      <c r="Q295"/>
      <c r="R295"/>
      <c r="S295"/>
      <c r="T295"/>
      <c r="U295"/>
      <c r="V295"/>
      <c r="W295"/>
      <c r="X295"/>
    </row>
    <row r="296" spans="1:24" s="10" customFormat="1" x14ac:dyDescent="0.5">
      <c r="A296" s="177"/>
      <c r="B296" s="180"/>
      <c r="C296" s="177"/>
      <c r="D296" s="177"/>
      <c r="E296" s="177"/>
      <c r="F296" s="177"/>
      <c r="G296" s="179"/>
      <c r="H296" s="177"/>
      <c r="I296" s="177"/>
      <c r="J296" s="178"/>
      <c r="K296" s="235"/>
      <c r="L296"/>
      <c r="M296"/>
      <c r="N296"/>
      <c r="O296"/>
      <c r="P296"/>
      <c r="Q296"/>
      <c r="R296"/>
      <c r="S296"/>
      <c r="T296"/>
      <c r="U296"/>
      <c r="V296"/>
      <c r="W296"/>
      <c r="X296"/>
    </row>
    <row r="297" spans="1:24" s="10" customFormat="1" x14ac:dyDescent="0.5">
      <c r="A297" s="177"/>
      <c r="B297" s="180"/>
      <c r="C297" s="177"/>
      <c r="D297" s="177"/>
      <c r="E297" s="177"/>
      <c r="F297" s="177"/>
      <c r="G297" s="179"/>
      <c r="H297" s="177"/>
      <c r="I297" s="177"/>
      <c r="J297" s="178"/>
      <c r="K297" s="235"/>
      <c r="L297"/>
      <c r="M297"/>
      <c r="N297"/>
      <c r="O297"/>
      <c r="P297"/>
      <c r="Q297"/>
      <c r="R297"/>
      <c r="S297"/>
      <c r="T297"/>
      <c r="U297"/>
      <c r="V297"/>
      <c r="W297"/>
      <c r="X297"/>
    </row>
    <row r="298" spans="1:24" s="10" customFormat="1" x14ac:dyDescent="0.5">
      <c r="A298" s="177"/>
      <c r="B298" s="180"/>
      <c r="C298" s="177"/>
      <c r="D298" s="177"/>
      <c r="E298" s="177"/>
      <c r="F298" s="177"/>
      <c r="G298" s="179"/>
      <c r="H298" s="177"/>
      <c r="I298" s="177"/>
      <c r="J298" s="178"/>
      <c r="K298" s="235"/>
      <c r="L298"/>
      <c r="M298"/>
      <c r="N298"/>
      <c r="O298"/>
      <c r="P298"/>
      <c r="Q298"/>
      <c r="R298"/>
      <c r="S298"/>
      <c r="T298"/>
      <c r="U298"/>
      <c r="V298"/>
      <c r="W298"/>
      <c r="X298"/>
    </row>
    <row r="299" spans="1:24" s="10" customFormat="1" x14ac:dyDescent="0.5">
      <c r="A299" s="177"/>
      <c r="B299" s="180"/>
      <c r="C299" s="177"/>
      <c r="D299" s="177"/>
      <c r="E299" s="177"/>
      <c r="F299" s="177"/>
      <c r="G299" s="179"/>
      <c r="H299" s="177"/>
      <c r="I299" s="177"/>
      <c r="J299" s="178"/>
      <c r="K299" s="235"/>
      <c r="L299"/>
      <c r="M299"/>
      <c r="N299"/>
      <c r="O299"/>
      <c r="P299"/>
      <c r="Q299"/>
      <c r="R299"/>
      <c r="S299"/>
      <c r="T299"/>
      <c r="U299"/>
      <c r="V299"/>
      <c r="W299"/>
      <c r="X299"/>
    </row>
    <row r="300" spans="1:24" s="10" customFormat="1" x14ac:dyDescent="0.5">
      <c r="A300" s="177"/>
      <c r="B300" s="180"/>
      <c r="C300" s="177"/>
      <c r="D300" s="177"/>
      <c r="E300" s="177"/>
      <c r="F300" s="177"/>
      <c r="G300" s="179"/>
      <c r="H300" s="177"/>
      <c r="I300" s="177"/>
      <c r="J300" s="178"/>
      <c r="K300" s="235"/>
      <c r="L300"/>
      <c r="M300"/>
      <c r="N300"/>
      <c r="O300"/>
      <c r="P300"/>
      <c r="Q300"/>
      <c r="R300"/>
      <c r="S300"/>
      <c r="T300"/>
      <c r="U300"/>
      <c r="V300"/>
      <c r="W300"/>
      <c r="X300"/>
    </row>
    <row r="301" spans="1:24" s="10" customFormat="1" x14ac:dyDescent="0.5">
      <c r="A301" s="177"/>
      <c r="B301" s="180"/>
      <c r="C301" s="177"/>
      <c r="D301" s="177"/>
      <c r="E301" s="177"/>
      <c r="F301" s="177"/>
      <c r="G301" s="179"/>
      <c r="H301" s="177"/>
      <c r="I301" s="177"/>
      <c r="J301" s="178"/>
      <c r="K301" s="235"/>
      <c r="L301"/>
      <c r="M301"/>
      <c r="N301"/>
      <c r="O301"/>
      <c r="P301"/>
      <c r="Q301"/>
      <c r="R301"/>
      <c r="S301"/>
      <c r="T301"/>
      <c r="U301"/>
      <c r="V301"/>
      <c r="W301"/>
      <c r="X301"/>
    </row>
    <row r="302" spans="1:24" s="10" customFormat="1" x14ac:dyDescent="0.5">
      <c r="A302" s="177"/>
      <c r="B302" s="180"/>
      <c r="C302" s="177"/>
      <c r="D302" s="177"/>
      <c r="E302" s="177"/>
      <c r="F302" s="177"/>
      <c r="G302" s="179"/>
      <c r="H302" s="177"/>
      <c r="I302" s="177"/>
      <c r="J302" s="178"/>
      <c r="K302" s="235"/>
      <c r="L302"/>
      <c r="M302"/>
      <c r="N302"/>
      <c r="O302"/>
      <c r="P302"/>
      <c r="Q302"/>
      <c r="R302"/>
      <c r="S302"/>
      <c r="T302"/>
      <c r="U302"/>
      <c r="V302"/>
      <c r="W302"/>
      <c r="X302"/>
    </row>
    <row r="303" spans="1:24" s="10" customFormat="1" x14ac:dyDescent="0.5">
      <c r="A303" s="177"/>
      <c r="B303" s="180"/>
      <c r="C303" s="177"/>
      <c r="D303" s="177"/>
      <c r="E303" s="177"/>
      <c r="F303" s="177"/>
      <c r="G303" s="179"/>
      <c r="H303" s="177"/>
      <c r="I303" s="177"/>
      <c r="J303" s="178"/>
      <c r="K303" s="235"/>
      <c r="L303"/>
      <c r="M303"/>
      <c r="N303"/>
      <c r="O303"/>
      <c r="P303"/>
      <c r="Q303"/>
      <c r="R303"/>
      <c r="S303"/>
      <c r="T303"/>
      <c r="U303"/>
      <c r="V303"/>
      <c r="W303"/>
      <c r="X303"/>
    </row>
    <row r="304" spans="1:24" s="10" customFormat="1" x14ac:dyDescent="0.5">
      <c r="A304" s="177"/>
      <c r="B304" s="180"/>
      <c r="C304" s="177"/>
      <c r="D304" s="177"/>
      <c r="E304" s="177"/>
      <c r="F304" s="177"/>
      <c r="G304" s="179"/>
      <c r="H304" s="177"/>
      <c r="I304" s="177"/>
      <c r="J304" s="178"/>
      <c r="K304" s="235"/>
      <c r="L304"/>
      <c r="M304"/>
      <c r="N304"/>
      <c r="O304"/>
      <c r="P304"/>
      <c r="Q304"/>
      <c r="R304"/>
      <c r="S304"/>
      <c r="T304"/>
      <c r="U304"/>
      <c r="V304"/>
      <c r="W304"/>
      <c r="X304"/>
    </row>
    <row r="305" spans="1:24" s="10" customFormat="1" x14ac:dyDescent="0.5">
      <c r="A305" s="177"/>
      <c r="B305" s="180"/>
      <c r="C305" s="177"/>
      <c r="D305" s="177"/>
      <c r="E305" s="177"/>
      <c r="F305" s="177"/>
      <c r="G305" s="179"/>
      <c r="H305" s="177"/>
      <c r="I305" s="177"/>
      <c r="J305" s="178"/>
      <c r="K305" s="235"/>
      <c r="L305"/>
      <c r="M305"/>
      <c r="N305"/>
      <c r="O305"/>
      <c r="P305"/>
      <c r="Q305"/>
      <c r="R305"/>
      <c r="S305"/>
      <c r="T305"/>
      <c r="U305"/>
      <c r="V305"/>
      <c r="W305"/>
      <c r="X305"/>
    </row>
    <row r="306" spans="1:24" s="10" customFormat="1" x14ac:dyDescent="0.5">
      <c r="A306" s="177"/>
      <c r="B306" s="180"/>
      <c r="C306" s="177"/>
      <c r="D306" s="177"/>
      <c r="E306" s="177"/>
      <c r="F306" s="177"/>
      <c r="G306" s="179"/>
      <c r="H306" s="177"/>
      <c r="I306" s="177"/>
      <c r="J306" s="178"/>
      <c r="K306" s="235"/>
      <c r="L306"/>
      <c r="M306"/>
      <c r="N306"/>
      <c r="O306"/>
      <c r="P306"/>
      <c r="Q306"/>
      <c r="R306"/>
      <c r="S306"/>
      <c r="T306"/>
      <c r="U306"/>
      <c r="V306"/>
      <c r="W306"/>
      <c r="X306"/>
    </row>
    <row r="307" spans="1:24" s="10" customFormat="1" x14ac:dyDescent="0.5">
      <c r="A307" s="177"/>
      <c r="B307" s="180"/>
      <c r="C307" s="177"/>
      <c r="D307" s="177"/>
      <c r="E307" s="177"/>
      <c r="F307" s="177"/>
      <c r="G307" s="179"/>
      <c r="H307" s="177"/>
      <c r="I307" s="177"/>
      <c r="J307" s="178"/>
      <c r="K307" s="235"/>
      <c r="L307"/>
      <c r="M307"/>
      <c r="N307"/>
      <c r="O307"/>
      <c r="P307"/>
      <c r="Q307"/>
      <c r="R307"/>
      <c r="S307"/>
      <c r="T307"/>
      <c r="U307"/>
      <c r="V307"/>
      <c r="W307"/>
      <c r="X307"/>
    </row>
    <row r="308" spans="1:24" s="10" customFormat="1" x14ac:dyDescent="0.5">
      <c r="A308" s="177"/>
      <c r="B308" s="180"/>
      <c r="C308" s="177"/>
      <c r="D308" s="177"/>
      <c r="E308" s="177"/>
      <c r="F308" s="177"/>
      <c r="G308" s="179"/>
      <c r="H308" s="177"/>
      <c r="I308" s="177"/>
      <c r="K308" s="235"/>
      <c r="L308"/>
      <c r="M308"/>
      <c r="N308"/>
      <c r="O308"/>
      <c r="P308"/>
      <c r="Q308"/>
      <c r="R308"/>
      <c r="S308"/>
      <c r="T308"/>
      <c r="U308"/>
      <c r="V308"/>
      <c r="W308"/>
      <c r="X308"/>
    </row>
    <row r="309" spans="1:24" s="10" customFormat="1" x14ac:dyDescent="0.5">
      <c r="A309" s="177"/>
      <c r="B309" s="180"/>
      <c r="C309" s="177"/>
      <c r="D309" s="177"/>
      <c r="E309" s="177"/>
      <c r="F309" s="177"/>
      <c r="G309" s="179"/>
      <c r="H309" s="177"/>
      <c r="I309" s="177"/>
      <c r="K309" s="235"/>
      <c r="L309"/>
      <c r="M309"/>
      <c r="N309"/>
      <c r="O309"/>
      <c r="P309"/>
      <c r="Q309"/>
      <c r="R309"/>
      <c r="S309"/>
      <c r="T309"/>
      <c r="U309"/>
      <c r="V309"/>
      <c r="W309"/>
      <c r="X309"/>
    </row>
    <row r="310" spans="1:24" s="10" customFormat="1" x14ac:dyDescent="0.5">
      <c r="A310" s="177"/>
      <c r="B310" s="180"/>
      <c r="C310" s="177"/>
      <c r="D310" s="177"/>
      <c r="E310" s="177"/>
      <c r="F310" s="177"/>
      <c r="G310" s="179"/>
      <c r="H310" s="177"/>
      <c r="I310" s="177"/>
      <c r="K310" s="235"/>
      <c r="L310"/>
      <c r="M310"/>
      <c r="N310"/>
      <c r="O310"/>
      <c r="P310"/>
      <c r="Q310"/>
      <c r="R310"/>
      <c r="S310"/>
      <c r="T310"/>
      <c r="U310"/>
      <c r="V310"/>
      <c r="W310"/>
      <c r="X310"/>
    </row>
    <row r="311" spans="1:24" s="10" customFormat="1" x14ac:dyDescent="0.5">
      <c r="A311" s="177"/>
      <c r="B311" s="180"/>
      <c r="C311" s="177"/>
      <c r="D311" s="177"/>
      <c r="E311" s="177"/>
      <c r="F311" s="177"/>
      <c r="G311" s="179"/>
      <c r="H311" s="177"/>
      <c r="I311" s="177"/>
      <c r="K311" s="235"/>
      <c r="L311"/>
      <c r="M311"/>
      <c r="N311"/>
      <c r="O311"/>
      <c r="P311"/>
      <c r="Q311"/>
      <c r="R311"/>
      <c r="S311"/>
      <c r="T311"/>
      <c r="U311"/>
      <c r="V311"/>
      <c r="W311"/>
      <c r="X311"/>
    </row>
    <row r="312" spans="1:24" s="10" customFormat="1" x14ac:dyDescent="0.5">
      <c r="A312" s="177"/>
      <c r="B312" s="180"/>
      <c r="C312" s="177"/>
      <c r="D312" s="177"/>
      <c r="E312" s="177"/>
      <c r="F312" s="177"/>
      <c r="G312" s="179"/>
      <c r="H312" s="177"/>
      <c r="I312" s="177"/>
      <c r="K312" s="235"/>
      <c r="L312"/>
      <c r="M312"/>
      <c r="N312"/>
      <c r="O312"/>
      <c r="P312"/>
      <c r="Q312"/>
      <c r="R312"/>
      <c r="S312"/>
      <c r="T312"/>
      <c r="U312"/>
      <c r="V312"/>
      <c r="W312"/>
      <c r="X312"/>
    </row>
    <row r="313" spans="1:24" s="10" customFormat="1" x14ac:dyDescent="0.5">
      <c r="A313" s="177"/>
      <c r="B313" s="180"/>
      <c r="C313" s="177"/>
      <c r="D313" s="177"/>
      <c r="E313" s="177"/>
      <c r="F313" s="177"/>
      <c r="G313" s="179"/>
      <c r="H313" s="177"/>
      <c r="I313" s="177"/>
      <c r="K313" s="235"/>
      <c r="L313"/>
      <c r="M313"/>
      <c r="N313"/>
      <c r="O313"/>
      <c r="P313"/>
      <c r="Q313"/>
      <c r="R313"/>
      <c r="S313"/>
      <c r="T313"/>
      <c r="U313"/>
      <c r="V313"/>
      <c r="W313"/>
      <c r="X313"/>
    </row>
    <row r="314" spans="1:24" s="10" customFormat="1" x14ac:dyDescent="0.5">
      <c r="A314" s="177"/>
      <c r="B314" s="180"/>
      <c r="C314" s="177"/>
      <c r="D314" s="177"/>
      <c r="E314" s="177"/>
      <c r="F314" s="177"/>
      <c r="G314" s="179"/>
      <c r="H314" s="177"/>
      <c r="I314" s="177"/>
      <c r="K314" s="235"/>
      <c r="L314"/>
      <c r="M314"/>
      <c r="N314"/>
      <c r="O314"/>
      <c r="P314"/>
      <c r="Q314"/>
      <c r="R314"/>
      <c r="S314"/>
      <c r="T314"/>
      <c r="U314"/>
      <c r="V314"/>
      <c r="W314"/>
      <c r="X314"/>
    </row>
    <row r="315" spans="1:24" s="10" customFormat="1" x14ac:dyDescent="0.5">
      <c r="A315" s="177"/>
      <c r="B315" s="180"/>
      <c r="C315" s="177"/>
      <c r="D315" s="177"/>
      <c r="E315" s="177"/>
      <c r="F315" s="177"/>
      <c r="G315" s="179"/>
      <c r="H315" s="177"/>
      <c r="I315" s="177"/>
      <c r="K315" s="235"/>
      <c r="L315"/>
      <c r="M315"/>
      <c r="N315"/>
      <c r="O315"/>
      <c r="P315"/>
      <c r="Q315"/>
      <c r="R315"/>
      <c r="S315"/>
      <c r="T315"/>
      <c r="U315"/>
      <c r="V315"/>
      <c r="W315"/>
      <c r="X315"/>
    </row>
    <row r="316" spans="1:24" s="10" customFormat="1" x14ac:dyDescent="0.5">
      <c r="A316" s="177"/>
      <c r="B316" s="180"/>
      <c r="C316" s="177"/>
      <c r="D316" s="177"/>
      <c r="E316" s="177"/>
      <c r="F316" s="177"/>
      <c r="G316" s="179"/>
      <c r="H316" s="177"/>
      <c r="I316" s="177"/>
      <c r="K316" s="235"/>
      <c r="L316"/>
      <c r="M316"/>
      <c r="N316"/>
      <c r="O316"/>
      <c r="P316"/>
      <c r="Q316"/>
      <c r="R316"/>
      <c r="S316"/>
      <c r="T316"/>
      <c r="U316"/>
      <c r="V316"/>
      <c r="W316"/>
      <c r="X316"/>
    </row>
    <row r="317" spans="1:24" s="10" customFormat="1" x14ac:dyDescent="0.5">
      <c r="A317" s="177"/>
      <c r="B317" s="180"/>
      <c r="C317" s="177"/>
      <c r="D317" s="177"/>
      <c r="E317" s="177"/>
      <c r="F317" s="177"/>
      <c r="G317" s="179"/>
      <c r="H317" s="177"/>
      <c r="I317" s="177"/>
      <c r="K317" s="235"/>
      <c r="L317"/>
      <c r="M317"/>
      <c r="N317"/>
      <c r="O317"/>
      <c r="P317"/>
      <c r="Q317"/>
      <c r="R317"/>
      <c r="S317"/>
      <c r="T317"/>
      <c r="U317"/>
      <c r="V317"/>
      <c r="W317"/>
      <c r="X317"/>
    </row>
    <row r="318" spans="1:24" s="10" customFormat="1" x14ac:dyDescent="0.5">
      <c r="A318" s="177"/>
      <c r="B318" s="180"/>
      <c r="C318" s="177"/>
      <c r="D318" s="177"/>
      <c r="E318" s="177"/>
      <c r="F318" s="177"/>
      <c r="G318" s="179"/>
      <c r="H318" s="177"/>
      <c r="I318" s="177"/>
      <c r="K318" s="235"/>
      <c r="L318"/>
      <c r="M318"/>
      <c r="N318"/>
      <c r="O318"/>
      <c r="P318"/>
      <c r="Q318"/>
      <c r="R318"/>
      <c r="S318"/>
      <c r="T318"/>
      <c r="U318"/>
      <c r="V318"/>
      <c r="W318"/>
      <c r="X318"/>
    </row>
    <row r="319" spans="1:24" s="10" customFormat="1" x14ac:dyDescent="0.5">
      <c r="A319" s="177"/>
      <c r="B319" s="180"/>
      <c r="C319" s="177"/>
      <c r="D319" s="177"/>
      <c r="E319" s="177"/>
      <c r="F319" s="177"/>
      <c r="G319" s="179"/>
      <c r="H319" s="177"/>
      <c r="I319" s="177"/>
      <c r="K319" s="235"/>
      <c r="L319"/>
      <c r="M319"/>
      <c r="N319"/>
      <c r="O319"/>
      <c r="P319"/>
      <c r="Q319"/>
      <c r="R319"/>
      <c r="S319"/>
      <c r="T319"/>
      <c r="U319"/>
      <c r="V319"/>
      <c r="W319"/>
      <c r="X319"/>
    </row>
    <row r="320" spans="1:24" s="10" customFormat="1" x14ac:dyDescent="0.5">
      <c r="A320" s="177"/>
      <c r="B320" s="180"/>
      <c r="C320" s="177"/>
      <c r="D320" s="177"/>
      <c r="E320" s="177"/>
      <c r="F320" s="177"/>
      <c r="G320" s="179"/>
      <c r="H320" s="177"/>
      <c r="I320" s="177"/>
      <c r="K320" s="235"/>
      <c r="L320"/>
      <c r="M320"/>
      <c r="N320"/>
      <c r="O320"/>
      <c r="P320"/>
      <c r="Q320"/>
      <c r="R320"/>
      <c r="S320"/>
      <c r="T320"/>
      <c r="U320"/>
      <c r="V320"/>
      <c r="W320"/>
      <c r="X320"/>
    </row>
    <row r="321" spans="1:24" s="10" customFormat="1" x14ac:dyDescent="0.5">
      <c r="A321" s="177"/>
      <c r="B321" s="180"/>
      <c r="C321" s="177"/>
      <c r="D321" s="177"/>
      <c r="E321" s="177"/>
      <c r="F321" s="177"/>
      <c r="G321" s="179"/>
      <c r="H321" s="177"/>
      <c r="I321" s="177"/>
      <c r="K321" s="235"/>
      <c r="L321"/>
      <c r="M321"/>
      <c r="N321"/>
      <c r="O321"/>
      <c r="P321"/>
      <c r="Q321"/>
      <c r="R321"/>
      <c r="S321"/>
      <c r="T321"/>
      <c r="U321"/>
      <c r="V321"/>
      <c r="W321"/>
      <c r="X321"/>
    </row>
    <row r="322" spans="1:24" s="10" customFormat="1" x14ac:dyDescent="0.5">
      <c r="A322" s="177"/>
      <c r="B322" s="180"/>
      <c r="C322" s="177"/>
      <c r="D322" s="177"/>
      <c r="E322" s="177"/>
      <c r="F322" s="177"/>
      <c r="G322" s="179"/>
      <c r="H322" s="177"/>
      <c r="I322" s="177"/>
      <c r="K322" s="235"/>
      <c r="L322"/>
      <c r="M322"/>
      <c r="N322"/>
      <c r="O322"/>
      <c r="P322"/>
      <c r="Q322"/>
      <c r="R322"/>
      <c r="S322"/>
      <c r="T322"/>
      <c r="U322"/>
      <c r="V322"/>
      <c r="W322"/>
      <c r="X322"/>
    </row>
    <row r="323" spans="1:24" s="10" customFormat="1" x14ac:dyDescent="0.5">
      <c r="A323" s="177"/>
      <c r="B323" s="180"/>
      <c r="C323" s="177"/>
      <c r="D323" s="177"/>
      <c r="E323" s="177"/>
      <c r="F323" s="177"/>
      <c r="G323" s="179"/>
      <c r="H323" s="177"/>
      <c r="I323" s="177"/>
      <c r="K323" s="235"/>
      <c r="L323"/>
      <c r="M323"/>
      <c r="N323"/>
      <c r="O323"/>
      <c r="P323"/>
      <c r="Q323"/>
      <c r="R323"/>
      <c r="S323"/>
      <c r="T323"/>
      <c r="U323"/>
      <c r="V323"/>
      <c r="W323"/>
      <c r="X323"/>
    </row>
    <row r="324" spans="1:24" s="10" customFormat="1" x14ac:dyDescent="0.5">
      <c r="A324" s="177"/>
      <c r="B324" s="180"/>
      <c r="C324" s="177"/>
      <c r="D324" s="177"/>
      <c r="E324" s="177"/>
      <c r="F324" s="177"/>
      <c r="G324" s="179"/>
      <c r="H324" s="177"/>
      <c r="I324" s="177"/>
      <c r="K324" s="235"/>
      <c r="L324"/>
      <c r="M324"/>
      <c r="N324"/>
      <c r="O324"/>
      <c r="P324"/>
      <c r="Q324"/>
      <c r="R324"/>
      <c r="S324"/>
      <c r="T324"/>
      <c r="U324"/>
      <c r="V324"/>
      <c r="W324"/>
      <c r="X324"/>
    </row>
    <row r="325" spans="1:24" s="10" customFormat="1" x14ac:dyDescent="0.5">
      <c r="A325" s="177"/>
      <c r="B325" s="180"/>
      <c r="C325" s="177"/>
      <c r="D325" s="177"/>
      <c r="E325" s="177"/>
      <c r="F325" s="177"/>
      <c r="G325" s="179"/>
      <c r="H325" s="177"/>
      <c r="I325" s="177"/>
      <c r="K325" s="235"/>
      <c r="L325"/>
      <c r="M325"/>
      <c r="N325"/>
      <c r="O325"/>
      <c r="P325"/>
      <c r="Q325"/>
      <c r="R325"/>
      <c r="S325"/>
      <c r="T325"/>
      <c r="U325"/>
      <c r="V325"/>
      <c r="W325"/>
      <c r="X325"/>
    </row>
    <row r="326" spans="1:24" s="10" customFormat="1" x14ac:dyDescent="0.5">
      <c r="A326" s="177"/>
      <c r="B326" s="180"/>
      <c r="C326" s="177"/>
      <c r="D326" s="177"/>
      <c r="E326" s="177"/>
      <c r="F326" s="177"/>
      <c r="G326" s="179"/>
      <c r="H326" s="177"/>
      <c r="I326" s="177"/>
      <c r="K326" s="235"/>
      <c r="L326"/>
      <c r="M326"/>
      <c r="N326"/>
      <c r="O326"/>
      <c r="P326"/>
      <c r="Q326"/>
      <c r="R326"/>
      <c r="S326"/>
      <c r="T326"/>
      <c r="U326"/>
      <c r="V326"/>
      <c r="W326"/>
      <c r="X326"/>
    </row>
    <row r="327" spans="1:24" s="10" customFormat="1" x14ac:dyDescent="0.5">
      <c r="A327" s="177"/>
      <c r="B327" s="180"/>
      <c r="C327" s="177"/>
      <c r="D327" s="177"/>
      <c r="E327" s="177"/>
      <c r="F327" s="177"/>
      <c r="G327" s="179"/>
      <c r="H327" s="177"/>
      <c r="I327" s="177"/>
      <c r="K327" s="235"/>
      <c r="L327"/>
      <c r="M327"/>
      <c r="N327"/>
      <c r="O327"/>
      <c r="P327"/>
      <c r="Q327"/>
      <c r="R327"/>
      <c r="S327"/>
      <c r="T327"/>
      <c r="U327"/>
      <c r="V327"/>
      <c r="W327"/>
      <c r="X327"/>
    </row>
    <row r="328" spans="1:24" s="10" customFormat="1" x14ac:dyDescent="0.5">
      <c r="A328" s="177"/>
      <c r="B328" s="180"/>
      <c r="C328" s="177"/>
      <c r="D328" s="177"/>
      <c r="E328" s="177"/>
      <c r="F328" s="177"/>
      <c r="G328" s="179"/>
      <c r="H328" s="177"/>
      <c r="I328" s="177"/>
      <c r="K328" s="235"/>
      <c r="L328"/>
      <c r="M328"/>
      <c r="N328"/>
      <c r="O328"/>
      <c r="P328"/>
      <c r="Q328"/>
      <c r="R328"/>
      <c r="S328"/>
      <c r="T328"/>
      <c r="U328"/>
      <c r="V328"/>
      <c r="W328"/>
      <c r="X328"/>
    </row>
    <row r="329" spans="1:24" s="10" customFormat="1" x14ac:dyDescent="0.5">
      <c r="A329" s="177"/>
      <c r="B329" s="180"/>
      <c r="C329" s="177"/>
      <c r="D329" s="177"/>
      <c r="E329" s="177"/>
      <c r="F329" s="177"/>
      <c r="G329" s="179"/>
      <c r="H329" s="177"/>
      <c r="I329" s="177"/>
      <c r="K329" s="235"/>
      <c r="L329"/>
      <c r="M329"/>
      <c r="N329"/>
      <c r="O329"/>
      <c r="P329"/>
      <c r="Q329"/>
      <c r="R329"/>
      <c r="S329"/>
      <c r="T329"/>
      <c r="U329"/>
      <c r="V329"/>
      <c r="W329"/>
      <c r="X329"/>
    </row>
    <row r="330" spans="1:24" s="10" customFormat="1" x14ac:dyDescent="0.5">
      <c r="A330" s="177"/>
      <c r="B330" s="180"/>
      <c r="C330" s="177"/>
      <c r="D330" s="177"/>
      <c r="E330" s="177"/>
      <c r="F330" s="177"/>
      <c r="G330" s="179"/>
      <c r="H330" s="177"/>
      <c r="I330" s="177"/>
      <c r="K330" s="235"/>
      <c r="L330"/>
      <c r="M330"/>
      <c r="N330"/>
      <c r="O330"/>
      <c r="P330"/>
      <c r="Q330"/>
      <c r="R330"/>
      <c r="S330"/>
      <c r="T330"/>
      <c r="U330"/>
      <c r="V330"/>
      <c r="W330"/>
      <c r="X330"/>
    </row>
    <row r="331" spans="1:24" s="10" customFormat="1" x14ac:dyDescent="0.5">
      <c r="A331" s="177"/>
      <c r="B331" s="180"/>
      <c r="C331" s="177"/>
      <c r="D331" s="177"/>
      <c r="E331" s="177"/>
      <c r="F331" s="177"/>
      <c r="G331" s="179"/>
      <c r="H331" s="177"/>
      <c r="I331" s="177"/>
      <c r="K331" s="235"/>
      <c r="L331"/>
      <c r="M331"/>
      <c r="N331"/>
      <c r="O331"/>
      <c r="P331"/>
      <c r="Q331"/>
      <c r="R331"/>
      <c r="S331"/>
      <c r="T331"/>
      <c r="U331"/>
      <c r="V331"/>
      <c r="W331"/>
      <c r="X331"/>
    </row>
    <row r="332" spans="1:24" s="10" customFormat="1" x14ac:dyDescent="0.5">
      <c r="A332" s="177"/>
      <c r="B332" s="180"/>
      <c r="C332" s="177"/>
      <c r="D332" s="177"/>
      <c r="E332" s="177"/>
      <c r="F332" s="177"/>
      <c r="G332" s="179"/>
      <c r="H332" s="177"/>
      <c r="I332" s="177"/>
      <c r="K332" s="235"/>
      <c r="L332"/>
      <c r="M332"/>
      <c r="N332"/>
      <c r="O332"/>
      <c r="P332"/>
      <c r="Q332"/>
      <c r="R332"/>
      <c r="S332"/>
      <c r="T332"/>
      <c r="U332"/>
      <c r="V332"/>
      <c r="W332"/>
      <c r="X332"/>
    </row>
    <row r="333" spans="1:24" s="10" customFormat="1" x14ac:dyDescent="0.5">
      <c r="A333" s="177"/>
      <c r="B333" s="180"/>
      <c r="C333" s="177"/>
      <c r="D333" s="177"/>
      <c r="E333" s="177"/>
      <c r="F333" s="177"/>
      <c r="G333" s="179"/>
      <c r="H333" s="177"/>
      <c r="I333" s="177"/>
      <c r="K333" s="235"/>
      <c r="L333"/>
      <c r="M333"/>
      <c r="N333"/>
      <c r="O333"/>
      <c r="P333"/>
      <c r="Q333"/>
      <c r="R333"/>
      <c r="S333"/>
      <c r="T333"/>
      <c r="U333"/>
      <c r="V333"/>
      <c r="W333"/>
      <c r="X333"/>
    </row>
    <row r="334" spans="1:24" s="10" customFormat="1" x14ac:dyDescent="0.5">
      <c r="A334" s="177"/>
      <c r="B334" s="180"/>
      <c r="C334" s="177"/>
      <c r="D334" s="177"/>
      <c r="E334" s="177"/>
      <c r="F334" s="177"/>
      <c r="G334" s="179"/>
      <c r="H334" s="177"/>
      <c r="I334" s="177"/>
      <c r="K334" s="235"/>
      <c r="L334"/>
      <c r="M334"/>
      <c r="N334"/>
      <c r="O334"/>
      <c r="P334"/>
      <c r="Q334"/>
      <c r="R334"/>
      <c r="S334"/>
      <c r="T334"/>
      <c r="U334"/>
      <c r="V334"/>
      <c r="W334"/>
      <c r="X334"/>
    </row>
    <row r="335" spans="1:24" s="10" customFormat="1" x14ac:dyDescent="0.5">
      <c r="A335" s="177"/>
      <c r="B335" s="180"/>
      <c r="C335" s="177"/>
      <c r="D335" s="177"/>
      <c r="E335" s="177"/>
      <c r="F335" s="177"/>
      <c r="G335" s="179"/>
      <c r="H335" s="177"/>
      <c r="I335" s="177"/>
      <c r="K335" s="235"/>
      <c r="L335"/>
      <c r="M335"/>
      <c r="N335"/>
      <c r="O335"/>
      <c r="P335"/>
      <c r="Q335"/>
      <c r="R335"/>
      <c r="S335"/>
      <c r="T335"/>
      <c r="U335"/>
      <c r="V335"/>
      <c r="W335"/>
      <c r="X335"/>
    </row>
    <row r="336" spans="1:24" s="10" customFormat="1" x14ac:dyDescent="0.5">
      <c r="A336" s="177"/>
      <c r="B336" s="180"/>
      <c r="C336" s="177"/>
      <c r="D336" s="177"/>
      <c r="E336" s="177"/>
      <c r="F336" s="177"/>
      <c r="G336" s="179"/>
      <c r="H336" s="177"/>
      <c r="I336" s="177"/>
      <c r="K336" s="235"/>
      <c r="L336"/>
      <c r="M336"/>
      <c r="N336"/>
      <c r="O336"/>
      <c r="P336"/>
      <c r="Q336"/>
      <c r="R336"/>
      <c r="S336"/>
      <c r="T336"/>
      <c r="U336"/>
      <c r="V336"/>
      <c r="W336"/>
      <c r="X336"/>
    </row>
    <row r="337" spans="1:24" s="10" customFormat="1" x14ac:dyDescent="0.5">
      <c r="A337" s="177"/>
      <c r="B337" s="180"/>
      <c r="C337" s="177"/>
      <c r="D337" s="177"/>
      <c r="E337" s="177"/>
      <c r="F337" s="177"/>
      <c r="G337" s="179"/>
      <c r="H337" s="177"/>
      <c r="I337" s="177"/>
      <c r="K337" s="235"/>
      <c r="L337"/>
      <c r="M337"/>
      <c r="N337"/>
      <c r="O337"/>
      <c r="P337"/>
      <c r="Q337"/>
      <c r="R337"/>
      <c r="S337"/>
      <c r="T337"/>
      <c r="U337"/>
      <c r="V337"/>
      <c r="W337"/>
      <c r="X337"/>
    </row>
    <row r="338" spans="1:24" s="10" customFormat="1" x14ac:dyDescent="0.5">
      <c r="A338" s="177"/>
      <c r="B338" s="180"/>
      <c r="C338" s="177"/>
      <c r="D338" s="177"/>
      <c r="E338" s="177"/>
      <c r="F338" s="177"/>
      <c r="G338" s="179"/>
      <c r="H338" s="177"/>
      <c r="I338" s="177"/>
      <c r="K338" s="235"/>
      <c r="L338"/>
      <c r="M338"/>
      <c r="N338"/>
      <c r="O338"/>
      <c r="P338"/>
      <c r="Q338"/>
      <c r="R338"/>
      <c r="S338"/>
      <c r="T338"/>
      <c r="U338"/>
      <c r="V338"/>
      <c r="W338"/>
      <c r="X338"/>
    </row>
    <row r="339" spans="1:24" s="10" customFormat="1" x14ac:dyDescent="0.5">
      <c r="A339" s="177"/>
      <c r="B339" s="180"/>
      <c r="C339" s="177"/>
      <c r="D339" s="177"/>
      <c r="E339" s="177"/>
      <c r="F339" s="177"/>
      <c r="G339" s="179"/>
      <c r="H339" s="177"/>
      <c r="I339" s="177"/>
      <c r="K339" s="235"/>
      <c r="L339"/>
      <c r="M339"/>
      <c r="N339"/>
      <c r="O339"/>
      <c r="P339"/>
      <c r="Q339"/>
      <c r="R339"/>
      <c r="S339"/>
      <c r="T339"/>
      <c r="U339"/>
      <c r="V339"/>
      <c r="W339"/>
      <c r="X339"/>
    </row>
    <row r="340" spans="1:24" s="10" customFormat="1" x14ac:dyDescent="0.5">
      <c r="A340" s="177"/>
      <c r="B340" s="180"/>
      <c r="C340" s="177"/>
      <c r="D340" s="177"/>
      <c r="E340" s="177"/>
      <c r="F340" s="177"/>
      <c r="G340" s="179"/>
      <c r="H340" s="177"/>
      <c r="I340" s="177"/>
      <c r="K340" s="235"/>
      <c r="L340"/>
      <c r="M340"/>
      <c r="N340"/>
      <c r="O340"/>
      <c r="P340"/>
      <c r="Q340"/>
      <c r="R340"/>
      <c r="S340"/>
      <c r="T340"/>
      <c r="U340"/>
      <c r="V340"/>
      <c r="W340"/>
      <c r="X340"/>
    </row>
    <row r="341" spans="1:24" s="10" customFormat="1" x14ac:dyDescent="0.5">
      <c r="A341" s="177"/>
      <c r="B341" s="180"/>
      <c r="C341" s="177"/>
      <c r="D341" s="177"/>
      <c r="E341" s="177"/>
      <c r="F341" s="177"/>
      <c r="G341" s="179"/>
      <c r="H341" s="177"/>
      <c r="I341" s="177"/>
      <c r="K341" s="235"/>
      <c r="L341"/>
      <c r="M341"/>
      <c r="N341"/>
      <c r="O341"/>
      <c r="P341"/>
      <c r="Q341"/>
      <c r="R341"/>
      <c r="S341"/>
      <c r="T341"/>
      <c r="U341"/>
      <c r="V341"/>
      <c r="W341"/>
      <c r="X341"/>
    </row>
    <row r="342" spans="1:24" s="10" customFormat="1" x14ac:dyDescent="0.5">
      <c r="A342" s="177"/>
      <c r="B342" s="180"/>
      <c r="C342" s="177"/>
      <c r="D342" s="177"/>
      <c r="E342" s="177"/>
      <c r="F342" s="177"/>
      <c r="G342" s="179"/>
      <c r="H342" s="177"/>
      <c r="I342" s="177"/>
      <c r="K342" s="235"/>
      <c r="L342"/>
      <c r="M342"/>
      <c r="N342"/>
      <c r="O342"/>
      <c r="P342"/>
      <c r="Q342"/>
      <c r="R342"/>
      <c r="S342"/>
      <c r="T342"/>
      <c r="U342"/>
      <c r="V342"/>
      <c r="W342"/>
      <c r="X342"/>
    </row>
    <row r="343" spans="1:24" s="10" customFormat="1" x14ac:dyDescent="0.5">
      <c r="A343" s="177"/>
      <c r="B343" s="180"/>
      <c r="C343" s="177"/>
      <c r="D343" s="177"/>
      <c r="E343" s="177"/>
      <c r="F343" s="177"/>
      <c r="G343" s="179"/>
      <c r="H343" s="177"/>
      <c r="I343" s="177"/>
      <c r="K343" s="235"/>
      <c r="L343"/>
      <c r="M343"/>
      <c r="N343"/>
      <c r="O343"/>
      <c r="P343"/>
      <c r="Q343"/>
      <c r="R343"/>
      <c r="S343"/>
      <c r="T343"/>
      <c r="U343"/>
      <c r="V343"/>
      <c r="W343"/>
      <c r="X343"/>
    </row>
    <row r="344" spans="1:24" s="10" customFormat="1" x14ac:dyDescent="0.5">
      <c r="A344" s="177"/>
      <c r="B344" s="180"/>
      <c r="C344" s="177"/>
      <c r="D344" s="177"/>
      <c r="E344" s="177"/>
      <c r="F344" s="177"/>
      <c r="G344" s="179"/>
      <c r="H344" s="177"/>
      <c r="I344" s="177"/>
      <c r="K344" s="235"/>
      <c r="L344"/>
      <c r="M344"/>
      <c r="N344"/>
      <c r="O344"/>
      <c r="P344"/>
      <c r="Q344"/>
      <c r="R344"/>
      <c r="S344"/>
      <c r="T344"/>
      <c r="U344"/>
      <c r="V344"/>
      <c r="W344"/>
      <c r="X344"/>
    </row>
    <row r="345" spans="1:24" s="10" customFormat="1" x14ac:dyDescent="0.5">
      <c r="A345" s="177"/>
      <c r="B345" s="180"/>
      <c r="C345" s="177"/>
      <c r="D345" s="177"/>
      <c r="E345" s="177"/>
      <c r="F345" s="177"/>
      <c r="G345" s="179"/>
      <c r="H345" s="177"/>
      <c r="I345" s="177"/>
      <c r="K345" s="235"/>
      <c r="L345"/>
      <c r="M345"/>
      <c r="N345"/>
      <c r="O345"/>
      <c r="P345"/>
      <c r="Q345"/>
      <c r="R345"/>
      <c r="S345"/>
      <c r="T345"/>
      <c r="U345"/>
      <c r="V345"/>
      <c r="W345"/>
      <c r="X345"/>
    </row>
    <row r="346" spans="1:24" s="10" customFormat="1" x14ac:dyDescent="0.5">
      <c r="A346" s="177"/>
      <c r="B346" s="180"/>
      <c r="C346" s="177"/>
      <c r="D346" s="177"/>
      <c r="E346" s="177"/>
      <c r="F346" s="177"/>
      <c r="G346" s="179"/>
      <c r="H346" s="177"/>
      <c r="I346" s="177"/>
      <c r="K346" s="235"/>
      <c r="L346"/>
      <c r="M346"/>
      <c r="N346"/>
      <c r="O346"/>
      <c r="P346"/>
      <c r="Q346"/>
      <c r="R346"/>
      <c r="S346"/>
      <c r="T346"/>
      <c r="U346"/>
      <c r="V346"/>
      <c r="W346"/>
      <c r="X346"/>
    </row>
    <row r="347" spans="1:24" s="10" customFormat="1" x14ac:dyDescent="0.5">
      <c r="A347" s="177"/>
      <c r="B347" s="180"/>
      <c r="C347" s="177"/>
      <c r="D347" s="177"/>
      <c r="E347" s="177"/>
      <c r="F347" s="177"/>
      <c r="G347" s="179"/>
      <c r="H347" s="177"/>
      <c r="I347" s="177"/>
      <c r="K347" s="235"/>
      <c r="L347"/>
      <c r="M347"/>
      <c r="N347"/>
      <c r="O347"/>
      <c r="P347"/>
      <c r="Q347"/>
      <c r="R347"/>
      <c r="S347"/>
      <c r="T347"/>
      <c r="U347"/>
      <c r="V347"/>
      <c r="W347"/>
      <c r="X347"/>
    </row>
    <row r="348" spans="1:24" s="10" customFormat="1" x14ac:dyDescent="0.5">
      <c r="A348" s="177"/>
      <c r="B348" s="180"/>
      <c r="C348" s="177"/>
      <c r="D348" s="177"/>
      <c r="E348" s="177"/>
      <c r="F348" s="177"/>
      <c r="G348" s="179"/>
      <c r="H348" s="177"/>
      <c r="I348" s="177"/>
      <c r="K348" s="235"/>
      <c r="L348"/>
      <c r="M348"/>
      <c r="N348"/>
      <c r="O348"/>
      <c r="P348"/>
      <c r="Q348"/>
      <c r="R348"/>
      <c r="S348"/>
      <c r="T348"/>
      <c r="U348"/>
      <c r="V348"/>
      <c r="W348"/>
      <c r="X348"/>
    </row>
    <row r="349" spans="1:24" s="10" customFormat="1" x14ac:dyDescent="0.5">
      <c r="A349" s="177"/>
      <c r="B349" s="180"/>
      <c r="C349" s="177"/>
      <c r="D349" s="177"/>
      <c r="E349" s="177"/>
      <c r="F349" s="177"/>
      <c r="G349" s="179"/>
      <c r="H349" s="177"/>
      <c r="I349" s="177"/>
      <c r="K349" s="235"/>
      <c r="L349"/>
      <c r="M349"/>
      <c r="N349"/>
      <c r="O349"/>
      <c r="P349"/>
      <c r="Q349"/>
      <c r="R349"/>
      <c r="S349"/>
      <c r="T349"/>
      <c r="U349"/>
      <c r="V349"/>
      <c r="W349"/>
      <c r="X349"/>
    </row>
    <row r="350" spans="1:24" s="10" customFormat="1" x14ac:dyDescent="0.5">
      <c r="A350" s="177"/>
      <c r="B350" s="180"/>
      <c r="C350" s="177"/>
      <c r="D350" s="177"/>
      <c r="E350" s="177"/>
      <c r="F350" s="177"/>
      <c r="G350" s="179"/>
      <c r="H350" s="177"/>
      <c r="I350" s="177"/>
      <c r="K350" s="235"/>
      <c r="L350"/>
      <c r="M350"/>
      <c r="N350"/>
      <c r="O350"/>
      <c r="P350"/>
      <c r="Q350"/>
      <c r="R350"/>
      <c r="S350"/>
      <c r="T350"/>
      <c r="U350"/>
      <c r="V350"/>
      <c r="W350"/>
      <c r="X350"/>
    </row>
    <row r="351" spans="1:24" s="10" customFormat="1" x14ac:dyDescent="0.5">
      <c r="A351" s="177"/>
      <c r="B351" s="180"/>
      <c r="C351" s="177"/>
      <c r="D351" s="177"/>
      <c r="E351" s="177"/>
      <c r="F351" s="177"/>
      <c r="G351" s="179"/>
      <c r="H351" s="177"/>
      <c r="I351" s="177"/>
      <c r="K351" s="235"/>
      <c r="L351"/>
      <c r="M351"/>
      <c r="N351"/>
      <c r="O351"/>
      <c r="P351"/>
      <c r="Q351"/>
      <c r="R351"/>
      <c r="S351"/>
      <c r="T351"/>
      <c r="U351"/>
      <c r="V351"/>
      <c r="W351"/>
      <c r="X351"/>
    </row>
    <row r="352" spans="1:24" s="10" customFormat="1" x14ac:dyDescent="0.5">
      <c r="A352" s="177"/>
      <c r="B352" s="180"/>
      <c r="C352" s="177"/>
      <c r="D352" s="177"/>
      <c r="E352" s="177"/>
      <c r="F352" s="177"/>
      <c r="G352" s="179"/>
      <c r="H352" s="177"/>
      <c r="I352" s="177"/>
      <c r="K352" s="235"/>
      <c r="L352"/>
      <c r="M352"/>
      <c r="N352"/>
      <c r="O352"/>
      <c r="P352"/>
      <c r="Q352"/>
      <c r="R352"/>
      <c r="S352"/>
      <c r="T352"/>
      <c r="U352"/>
      <c r="V352"/>
      <c r="W352"/>
      <c r="X352"/>
    </row>
    <row r="353" spans="1:24" s="10" customFormat="1" x14ac:dyDescent="0.5">
      <c r="A353" s="177"/>
      <c r="B353" s="180"/>
      <c r="C353" s="177"/>
      <c r="D353" s="177"/>
      <c r="E353" s="177"/>
      <c r="F353" s="177"/>
      <c r="G353" s="179"/>
      <c r="H353" s="177"/>
      <c r="I353" s="177"/>
      <c r="K353" s="235"/>
      <c r="L353"/>
      <c r="M353"/>
      <c r="N353"/>
      <c r="O353"/>
      <c r="P353"/>
      <c r="Q353"/>
      <c r="R353"/>
      <c r="S353"/>
      <c r="T353"/>
      <c r="U353"/>
      <c r="V353"/>
      <c r="W353"/>
      <c r="X353"/>
    </row>
    <row r="354" spans="1:24" s="10" customFormat="1" x14ac:dyDescent="0.5">
      <c r="A354" s="177"/>
      <c r="B354" s="180"/>
      <c r="C354" s="177"/>
      <c r="D354" s="177"/>
      <c r="E354" s="177"/>
      <c r="F354" s="177"/>
      <c r="G354" s="179"/>
      <c r="H354" s="177"/>
      <c r="I354" s="177"/>
      <c r="K354" s="235"/>
      <c r="L354"/>
      <c r="M354"/>
      <c r="N354"/>
      <c r="O354"/>
      <c r="P354"/>
      <c r="Q354"/>
      <c r="R354"/>
      <c r="S354"/>
      <c r="T354"/>
      <c r="U354"/>
      <c r="V354"/>
      <c r="W354"/>
      <c r="X354"/>
    </row>
    <row r="355" spans="1:24" s="10" customFormat="1" x14ac:dyDescent="0.5">
      <c r="A355" s="177"/>
      <c r="B355" s="180"/>
      <c r="C355" s="177"/>
      <c r="D355" s="177"/>
      <c r="E355" s="177"/>
      <c r="F355" s="177"/>
      <c r="G355" s="179"/>
      <c r="H355" s="177"/>
      <c r="I355" s="177"/>
      <c r="K355" s="235"/>
      <c r="L355"/>
      <c r="M355"/>
      <c r="N355"/>
      <c r="O355"/>
      <c r="P355"/>
      <c r="Q355"/>
      <c r="R355"/>
      <c r="S355"/>
      <c r="T355"/>
      <c r="U355"/>
      <c r="V355"/>
      <c r="W355"/>
      <c r="X355"/>
    </row>
    <row r="356" spans="1:24" s="10" customFormat="1" x14ac:dyDescent="0.5">
      <c r="A356" s="177"/>
      <c r="B356" s="180"/>
      <c r="C356" s="177"/>
      <c r="D356" s="177"/>
      <c r="E356" s="177"/>
      <c r="F356" s="177"/>
      <c r="G356" s="179"/>
      <c r="H356" s="177"/>
      <c r="I356" s="177"/>
      <c r="K356" s="235"/>
      <c r="L356"/>
      <c r="M356"/>
      <c r="N356"/>
      <c r="O356"/>
      <c r="P356"/>
      <c r="Q356"/>
      <c r="R356"/>
      <c r="S356"/>
      <c r="T356"/>
      <c r="U356"/>
      <c r="V356"/>
      <c r="W356"/>
      <c r="X356"/>
    </row>
    <row r="357" spans="1:24" s="10" customFormat="1" x14ac:dyDescent="0.5">
      <c r="A357" s="177"/>
      <c r="B357" s="180"/>
      <c r="C357" s="177"/>
      <c r="D357" s="177"/>
      <c r="E357" s="177"/>
      <c r="F357" s="177"/>
      <c r="G357" s="179"/>
      <c r="H357" s="177"/>
      <c r="I357" s="177"/>
      <c r="K357" s="235"/>
      <c r="L357"/>
      <c r="M357"/>
      <c r="N357"/>
      <c r="O357"/>
      <c r="P357"/>
      <c r="Q357"/>
      <c r="R357"/>
      <c r="S357"/>
      <c r="T357"/>
      <c r="U357"/>
      <c r="V357"/>
      <c r="W357"/>
      <c r="X357"/>
    </row>
    <row r="358" spans="1:24" s="10" customFormat="1" x14ac:dyDescent="0.5">
      <c r="A358" s="177"/>
      <c r="B358" s="180"/>
      <c r="C358" s="177"/>
      <c r="D358" s="177"/>
      <c r="E358" s="177"/>
      <c r="F358" s="177"/>
      <c r="G358" s="179"/>
      <c r="H358" s="177"/>
      <c r="I358" s="177"/>
      <c r="K358" s="235"/>
      <c r="L358"/>
      <c r="M358"/>
      <c r="N358"/>
      <c r="O358"/>
      <c r="P358"/>
      <c r="Q358"/>
      <c r="R358"/>
      <c r="S358"/>
      <c r="T358"/>
      <c r="U358"/>
      <c r="V358"/>
      <c r="W358"/>
      <c r="X358"/>
    </row>
    <row r="359" spans="1:24" s="10" customFormat="1" x14ac:dyDescent="0.5">
      <c r="A359" s="177"/>
      <c r="B359" s="180"/>
      <c r="C359" s="177"/>
      <c r="D359" s="177"/>
      <c r="E359" s="177"/>
      <c r="F359" s="177"/>
      <c r="G359" s="179"/>
      <c r="H359" s="177"/>
      <c r="I359" s="177"/>
      <c r="K359" s="235"/>
      <c r="L359"/>
      <c r="M359"/>
      <c r="N359"/>
      <c r="O359"/>
      <c r="P359"/>
      <c r="Q359"/>
      <c r="R359"/>
      <c r="S359"/>
      <c r="T359"/>
      <c r="U359"/>
      <c r="V359"/>
      <c r="W359"/>
      <c r="X359"/>
    </row>
    <row r="360" spans="1:24" s="10" customFormat="1" x14ac:dyDescent="0.5">
      <c r="A360" s="177"/>
      <c r="B360" s="180"/>
      <c r="C360" s="177"/>
      <c r="D360" s="177"/>
      <c r="E360" s="177"/>
      <c r="F360" s="177"/>
      <c r="G360" s="179"/>
      <c r="H360" s="177"/>
      <c r="I360" s="177"/>
      <c r="K360" s="235"/>
      <c r="L360"/>
      <c r="M360"/>
      <c r="N360"/>
      <c r="O360"/>
      <c r="P360"/>
      <c r="Q360"/>
      <c r="R360"/>
      <c r="S360"/>
      <c r="T360"/>
      <c r="U360"/>
      <c r="V360"/>
      <c r="W360"/>
      <c r="X360"/>
    </row>
    <row r="361" spans="1:24" s="10" customFormat="1" x14ac:dyDescent="0.5">
      <c r="A361" s="177"/>
      <c r="B361" s="180"/>
      <c r="C361" s="177"/>
      <c r="D361" s="177"/>
      <c r="E361" s="177"/>
      <c r="F361" s="177"/>
      <c r="G361" s="179"/>
      <c r="H361" s="177"/>
      <c r="I361" s="177"/>
      <c r="K361" s="235"/>
      <c r="L361"/>
      <c r="M361"/>
      <c r="N361"/>
      <c r="O361"/>
      <c r="P361"/>
      <c r="Q361"/>
      <c r="R361"/>
      <c r="S361"/>
      <c r="T361"/>
      <c r="U361"/>
      <c r="V361"/>
      <c r="W361"/>
      <c r="X361"/>
    </row>
    <row r="362" spans="1:24" s="10" customFormat="1" x14ac:dyDescent="0.5">
      <c r="A362" s="177"/>
      <c r="B362" s="180"/>
      <c r="C362" s="177"/>
      <c r="D362" s="177"/>
      <c r="E362" s="177"/>
      <c r="F362" s="177"/>
      <c r="G362" s="179"/>
      <c r="H362" s="177"/>
      <c r="I362" s="177"/>
      <c r="K362" s="235"/>
      <c r="L362"/>
      <c r="M362"/>
      <c r="N362"/>
      <c r="O362"/>
      <c r="P362"/>
      <c r="Q362"/>
      <c r="R362"/>
      <c r="S362"/>
      <c r="T362"/>
      <c r="U362"/>
      <c r="V362"/>
      <c r="W362"/>
      <c r="X362"/>
    </row>
    <row r="363" spans="1:24" s="10" customFormat="1" x14ac:dyDescent="0.5">
      <c r="A363" s="177"/>
      <c r="B363" s="180"/>
      <c r="C363" s="177"/>
      <c r="D363" s="177"/>
      <c r="E363" s="177"/>
      <c r="F363" s="177"/>
      <c r="G363" s="179"/>
      <c r="H363" s="177"/>
      <c r="I363" s="177"/>
      <c r="K363" s="235"/>
      <c r="L363"/>
      <c r="M363"/>
      <c r="N363"/>
      <c r="O363"/>
      <c r="P363"/>
      <c r="Q363"/>
      <c r="R363"/>
      <c r="S363"/>
      <c r="T363"/>
      <c r="U363"/>
      <c r="V363"/>
      <c r="W363"/>
      <c r="X363"/>
    </row>
    <row r="364" spans="1:24" s="10" customFormat="1" x14ac:dyDescent="0.5">
      <c r="A364" s="177"/>
      <c r="B364" s="180"/>
      <c r="C364" s="177"/>
      <c r="D364" s="177"/>
      <c r="E364" s="177"/>
      <c r="F364" s="177"/>
      <c r="G364" s="179"/>
      <c r="H364" s="177"/>
      <c r="I364" s="177"/>
      <c r="K364" s="235"/>
      <c r="L364"/>
      <c r="M364"/>
      <c r="N364"/>
      <c r="O364"/>
      <c r="P364"/>
      <c r="Q364"/>
      <c r="R364"/>
      <c r="S364"/>
      <c r="T364"/>
      <c r="U364"/>
      <c r="V364"/>
      <c r="W364"/>
      <c r="X364"/>
    </row>
    <row r="365" spans="1:24" s="10" customFormat="1" x14ac:dyDescent="0.5">
      <c r="A365" s="177"/>
      <c r="B365" s="180"/>
      <c r="C365" s="177"/>
      <c r="D365" s="177"/>
      <c r="E365" s="177"/>
      <c r="F365" s="177"/>
      <c r="G365" s="179"/>
      <c r="H365" s="177"/>
      <c r="I365" s="177"/>
      <c r="K365" s="235"/>
      <c r="L365"/>
      <c r="M365"/>
      <c r="N365"/>
      <c r="O365"/>
      <c r="P365"/>
      <c r="Q365"/>
      <c r="R365"/>
      <c r="S365"/>
      <c r="T365"/>
      <c r="U365"/>
      <c r="V365"/>
      <c r="W365"/>
      <c r="X365"/>
    </row>
    <row r="366" spans="1:24" s="10" customFormat="1" x14ac:dyDescent="0.5">
      <c r="A366" s="177"/>
      <c r="B366" s="180"/>
      <c r="C366" s="177"/>
      <c r="D366" s="177"/>
      <c r="E366" s="177"/>
      <c r="F366" s="177"/>
      <c r="G366" s="179"/>
      <c r="H366" s="177"/>
      <c r="I366" s="177"/>
      <c r="K366" s="235"/>
      <c r="L366"/>
      <c r="M366"/>
      <c r="N366"/>
      <c r="O366"/>
      <c r="P366"/>
      <c r="Q366"/>
      <c r="R366"/>
      <c r="S366"/>
      <c r="T366"/>
      <c r="U366"/>
      <c r="V366"/>
      <c r="W366"/>
      <c r="X366"/>
    </row>
    <row r="367" spans="1:24" s="10" customFormat="1" x14ac:dyDescent="0.5">
      <c r="A367" s="177"/>
      <c r="B367" s="180"/>
      <c r="C367" s="177"/>
      <c r="D367" s="177"/>
      <c r="E367" s="177"/>
      <c r="F367" s="177"/>
      <c r="G367" s="179"/>
      <c r="H367" s="177"/>
      <c r="I367" s="177"/>
      <c r="K367" s="235"/>
      <c r="L367"/>
      <c r="M367"/>
      <c r="N367"/>
      <c r="O367"/>
      <c r="P367"/>
      <c r="Q367"/>
      <c r="R367"/>
      <c r="S367"/>
      <c r="T367"/>
      <c r="U367"/>
      <c r="V367"/>
      <c r="W367"/>
      <c r="X367"/>
    </row>
    <row r="368" spans="1:24" s="10" customFormat="1" x14ac:dyDescent="0.5">
      <c r="A368" s="177"/>
      <c r="B368" s="180"/>
      <c r="C368" s="177"/>
      <c r="D368" s="177"/>
      <c r="E368" s="177"/>
      <c r="F368" s="177"/>
      <c r="G368" s="179"/>
      <c r="H368" s="177"/>
      <c r="I368" s="177"/>
      <c r="K368" s="235"/>
      <c r="L368"/>
      <c r="M368"/>
      <c r="N368"/>
      <c r="O368"/>
      <c r="P368"/>
      <c r="Q368"/>
      <c r="R368"/>
      <c r="S368"/>
      <c r="T368"/>
      <c r="U368"/>
      <c r="V368"/>
      <c r="W368"/>
      <c r="X368"/>
    </row>
    <row r="369" spans="1:24" s="10" customFormat="1" x14ac:dyDescent="0.5">
      <c r="A369" s="177"/>
      <c r="B369" s="180"/>
      <c r="C369" s="177"/>
      <c r="D369" s="177"/>
      <c r="E369" s="177"/>
      <c r="F369" s="177"/>
      <c r="G369" s="179"/>
      <c r="H369" s="177"/>
      <c r="I369" s="177"/>
      <c r="K369" s="235"/>
      <c r="L369"/>
      <c r="M369"/>
      <c r="N369"/>
      <c r="O369"/>
      <c r="P369"/>
      <c r="Q369"/>
      <c r="R369"/>
      <c r="S369"/>
      <c r="T369"/>
      <c r="U369"/>
      <c r="V369"/>
      <c r="W369"/>
      <c r="X369"/>
    </row>
    <row r="370" spans="1:24" s="10" customFormat="1" x14ac:dyDescent="0.5">
      <c r="A370" s="177"/>
      <c r="B370" s="180"/>
      <c r="C370" s="177"/>
      <c r="D370" s="177"/>
      <c r="E370" s="177"/>
      <c r="F370" s="177"/>
      <c r="G370" s="179"/>
      <c r="H370" s="177"/>
      <c r="I370" s="177"/>
      <c r="K370" s="235"/>
      <c r="L370"/>
      <c r="M370"/>
      <c r="N370"/>
      <c r="O370"/>
      <c r="P370"/>
      <c r="Q370"/>
      <c r="R370"/>
      <c r="S370"/>
      <c r="T370"/>
      <c r="U370"/>
      <c r="V370"/>
      <c r="W370"/>
      <c r="X370"/>
    </row>
    <row r="371" spans="1:24" s="10" customFormat="1" x14ac:dyDescent="0.5">
      <c r="A371" s="177"/>
      <c r="B371" s="180"/>
      <c r="C371" s="177"/>
      <c r="D371" s="177"/>
      <c r="E371" s="177"/>
      <c r="F371" s="177"/>
      <c r="G371" s="179"/>
      <c r="H371" s="177"/>
      <c r="I371" s="177"/>
      <c r="K371" s="235"/>
      <c r="L371"/>
      <c r="M371"/>
      <c r="N371"/>
      <c r="O371"/>
      <c r="P371"/>
      <c r="Q371"/>
      <c r="R371"/>
      <c r="S371"/>
      <c r="T371"/>
      <c r="U371"/>
      <c r="V371"/>
      <c r="W371"/>
      <c r="X371"/>
    </row>
    <row r="372" spans="1:24" s="10" customFormat="1" x14ac:dyDescent="0.5">
      <c r="A372" s="177"/>
      <c r="B372" s="180"/>
      <c r="C372" s="177"/>
      <c r="D372" s="177"/>
      <c r="E372" s="177"/>
      <c r="F372" s="177"/>
      <c r="G372" s="179"/>
      <c r="H372" s="177"/>
      <c r="I372" s="177"/>
      <c r="K372" s="235"/>
      <c r="L372"/>
      <c r="M372"/>
      <c r="N372"/>
      <c r="O372"/>
      <c r="P372"/>
      <c r="Q372"/>
      <c r="R372"/>
      <c r="S372"/>
      <c r="T372"/>
      <c r="U372"/>
      <c r="V372"/>
      <c r="W372"/>
      <c r="X372"/>
    </row>
    <row r="373" spans="1:24" s="10" customFormat="1" x14ac:dyDescent="0.5">
      <c r="A373" s="177"/>
      <c r="B373" s="180"/>
      <c r="C373" s="177"/>
      <c r="D373" s="177"/>
      <c r="E373" s="177"/>
      <c r="F373" s="177"/>
      <c r="G373" s="179"/>
      <c r="H373" s="177"/>
      <c r="I373" s="177"/>
      <c r="K373" s="235"/>
      <c r="L373"/>
      <c r="M373"/>
      <c r="N373"/>
      <c r="O373"/>
      <c r="P373"/>
      <c r="Q373"/>
      <c r="R373"/>
      <c r="S373"/>
      <c r="T373"/>
      <c r="U373"/>
      <c r="V373"/>
      <c r="W373"/>
      <c r="X373"/>
    </row>
    <row r="374" spans="1:24" s="10" customFormat="1" x14ac:dyDescent="0.5">
      <c r="A374" s="177"/>
      <c r="B374" s="180"/>
      <c r="C374" s="177"/>
      <c r="D374" s="177"/>
      <c r="E374" s="177"/>
      <c r="F374" s="177"/>
      <c r="G374" s="179"/>
      <c r="H374" s="177"/>
      <c r="I374" s="177"/>
      <c r="K374" s="235"/>
      <c r="L374"/>
      <c r="M374"/>
      <c r="N374"/>
      <c r="O374"/>
      <c r="P374"/>
      <c r="Q374"/>
      <c r="R374"/>
      <c r="S374"/>
      <c r="T374"/>
      <c r="U374"/>
      <c r="V374"/>
      <c r="W374"/>
      <c r="X374"/>
    </row>
    <row r="375" spans="1:24" s="10" customFormat="1" x14ac:dyDescent="0.5">
      <c r="A375" s="177"/>
      <c r="B375" s="180"/>
      <c r="C375" s="177"/>
      <c r="D375" s="177"/>
      <c r="E375" s="177"/>
      <c r="F375" s="177"/>
      <c r="G375" s="179"/>
      <c r="H375" s="177"/>
      <c r="I375" s="177"/>
      <c r="K375" s="235"/>
      <c r="L375"/>
      <c r="M375"/>
      <c r="N375"/>
      <c r="O375"/>
      <c r="P375"/>
      <c r="Q375"/>
      <c r="R375"/>
      <c r="S375"/>
      <c r="T375"/>
      <c r="U375"/>
      <c r="V375"/>
      <c r="W375"/>
      <c r="X375"/>
    </row>
    <row r="376" spans="1:24" s="10" customFormat="1" x14ac:dyDescent="0.5">
      <c r="A376" s="177"/>
      <c r="B376" s="180"/>
      <c r="C376" s="177"/>
      <c r="D376" s="177"/>
      <c r="E376" s="177"/>
      <c r="F376" s="177"/>
      <c r="G376" s="179"/>
      <c r="H376" s="177"/>
      <c r="I376" s="177"/>
      <c r="K376" s="235"/>
      <c r="L376"/>
      <c r="M376"/>
      <c r="N376"/>
      <c r="O376"/>
      <c r="P376"/>
      <c r="Q376"/>
      <c r="R376"/>
      <c r="S376"/>
      <c r="T376"/>
      <c r="U376"/>
      <c r="V376"/>
      <c r="W376"/>
      <c r="X376"/>
    </row>
    <row r="377" spans="1:24" s="10" customFormat="1" x14ac:dyDescent="0.5">
      <c r="A377" s="177"/>
      <c r="B377" s="180"/>
      <c r="C377" s="177"/>
      <c r="D377" s="177"/>
      <c r="E377" s="177"/>
      <c r="F377" s="177"/>
      <c r="G377" s="179"/>
      <c r="H377" s="177"/>
      <c r="I377" s="177"/>
      <c r="K377" s="235"/>
      <c r="L377"/>
      <c r="M377"/>
      <c r="N377"/>
      <c r="O377"/>
      <c r="P377"/>
      <c r="Q377"/>
      <c r="R377"/>
      <c r="S377"/>
      <c r="T377"/>
      <c r="U377"/>
      <c r="V377"/>
      <c r="W377"/>
      <c r="X377"/>
    </row>
    <row r="378" spans="1:24" s="10" customFormat="1" x14ac:dyDescent="0.5">
      <c r="A378" s="177"/>
      <c r="B378" s="180"/>
      <c r="C378" s="177"/>
      <c r="D378" s="177"/>
      <c r="E378" s="177"/>
      <c r="F378" s="177"/>
      <c r="G378" s="179"/>
      <c r="H378" s="177"/>
      <c r="I378" s="177"/>
      <c r="K378" s="235"/>
      <c r="L378"/>
      <c r="M378"/>
      <c r="N378"/>
      <c r="O378"/>
      <c r="P378"/>
      <c r="Q378"/>
      <c r="R378"/>
      <c r="S378"/>
      <c r="T378"/>
      <c r="U378"/>
      <c r="V378"/>
      <c r="W378"/>
      <c r="X378"/>
    </row>
    <row r="379" spans="1:24" s="10" customFormat="1" x14ac:dyDescent="0.5">
      <c r="A379" s="177"/>
      <c r="B379" s="180"/>
      <c r="C379" s="177"/>
      <c r="D379" s="177"/>
      <c r="E379" s="177"/>
      <c r="F379" s="177"/>
      <c r="G379" s="179"/>
      <c r="H379" s="177"/>
      <c r="I379" s="177"/>
      <c r="K379" s="235"/>
      <c r="L379"/>
      <c r="M379"/>
      <c r="N379"/>
      <c r="O379"/>
      <c r="P379"/>
      <c r="Q379"/>
      <c r="R379"/>
      <c r="S379"/>
      <c r="T379"/>
      <c r="U379"/>
      <c r="V379"/>
      <c r="W379"/>
      <c r="X379"/>
    </row>
    <row r="380" spans="1:24" s="10" customFormat="1" x14ac:dyDescent="0.5">
      <c r="A380" s="177"/>
      <c r="B380" s="180"/>
      <c r="C380" s="177"/>
      <c r="D380" s="177"/>
      <c r="E380" s="177"/>
      <c r="F380" s="177"/>
      <c r="G380" s="179"/>
      <c r="H380" s="177"/>
      <c r="I380" s="177"/>
      <c r="K380" s="235"/>
      <c r="L380"/>
      <c r="M380"/>
      <c r="N380"/>
      <c r="O380"/>
      <c r="P380"/>
      <c r="Q380"/>
      <c r="R380"/>
      <c r="S380"/>
      <c r="T380"/>
      <c r="U380"/>
      <c r="V380"/>
      <c r="W380"/>
      <c r="X380"/>
    </row>
    <row r="381" spans="1:24" s="10" customFormat="1" x14ac:dyDescent="0.5">
      <c r="A381" s="177"/>
      <c r="B381" s="180"/>
      <c r="C381" s="177"/>
      <c r="D381" s="177"/>
      <c r="E381" s="177"/>
      <c r="F381" s="177"/>
      <c r="G381" s="179"/>
      <c r="H381" s="177"/>
      <c r="I381" s="177"/>
      <c r="K381" s="235"/>
      <c r="L381"/>
      <c r="M381"/>
      <c r="N381"/>
      <c r="O381"/>
      <c r="P381"/>
      <c r="Q381"/>
      <c r="R381"/>
      <c r="S381"/>
      <c r="T381"/>
      <c r="U381"/>
      <c r="V381"/>
      <c r="W381"/>
      <c r="X381"/>
    </row>
    <row r="382" spans="1:24" s="10" customFormat="1" x14ac:dyDescent="0.5">
      <c r="A382" s="177"/>
      <c r="B382" s="180"/>
      <c r="C382" s="177"/>
      <c r="D382" s="177"/>
      <c r="E382" s="177"/>
      <c r="F382" s="177"/>
      <c r="G382" s="179"/>
      <c r="H382" s="177"/>
      <c r="I382" s="177"/>
      <c r="K382" s="235"/>
      <c r="L382"/>
      <c r="M382"/>
      <c r="N382"/>
      <c r="O382"/>
      <c r="P382"/>
      <c r="Q382"/>
      <c r="R382"/>
      <c r="S382"/>
      <c r="T382"/>
      <c r="U382"/>
      <c r="V382"/>
      <c r="W382"/>
      <c r="X382"/>
    </row>
    <row r="383" spans="1:24" s="10" customFormat="1" x14ac:dyDescent="0.5">
      <c r="A383" s="177"/>
      <c r="B383" s="180"/>
      <c r="C383" s="177"/>
      <c r="D383" s="177"/>
      <c r="E383" s="177"/>
      <c r="F383" s="177"/>
      <c r="G383" s="179"/>
      <c r="H383" s="177"/>
      <c r="I383" s="177"/>
      <c r="K383" s="235"/>
      <c r="L383"/>
      <c r="M383"/>
      <c r="N383"/>
      <c r="O383"/>
      <c r="P383"/>
      <c r="Q383"/>
      <c r="R383"/>
      <c r="S383"/>
      <c r="T383"/>
      <c r="U383"/>
      <c r="V383"/>
      <c r="W383"/>
      <c r="X383"/>
    </row>
    <row r="384" spans="1:24" s="10" customFormat="1" x14ac:dyDescent="0.5">
      <c r="A384" s="177"/>
      <c r="B384" s="180"/>
      <c r="C384" s="177"/>
      <c r="D384" s="177"/>
      <c r="E384" s="177"/>
      <c r="F384" s="177"/>
      <c r="G384" s="179"/>
      <c r="H384" s="177"/>
      <c r="I384" s="177"/>
      <c r="K384" s="235"/>
      <c r="L384"/>
      <c r="M384"/>
      <c r="N384"/>
      <c r="O384"/>
      <c r="P384"/>
      <c r="Q384"/>
      <c r="R384"/>
      <c r="S384"/>
      <c r="T384"/>
      <c r="U384"/>
      <c r="V384"/>
      <c r="W384"/>
      <c r="X384"/>
    </row>
    <row r="385" spans="1:24" s="10" customFormat="1" x14ac:dyDescent="0.5">
      <c r="A385" s="177"/>
      <c r="B385" s="180"/>
      <c r="C385" s="177"/>
      <c r="D385" s="177"/>
      <c r="E385" s="177"/>
      <c r="F385" s="177"/>
      <c r="G385" s="179"/>
      <c r="H385" s="177"/>
      <c r="I385" s="177"/>
      <c r="K385" s="235"/>
      <c r="L385"/>
      <c r="M385"/>
      <c r="N385"/>
      <c r="O385"/>
      <c r="P385"/>
      <c r="Q385"/>
      <c r="R385"/>
      <c r="S385"/>
      <c r="T385"/>
      <c r="U385"/>
      <c r="V385"/>
      <c r="W385"/>
      <c r="X385"/>
    </row>
    <row r="386" spans="1:24" s="10" customFormat="1" x14ac:dyDescent="0.5">
      <c r="A386" s="177"/>
      <c r="B386" s="180"/>
      <c r="C386" s="177"/>
      <c r="D386" s="177"/>
      <c r="E386" s="177"/>
      <c r="F386" s="177"/>
      <c r="G386" s="179"/>
      <c r="H386" s="177"/>
      <c r="I386" s="177"/>
      <c r="K386" s="235"/>
      <c r="L386"/>
      <c r="M386"/>
      <c r="N386"/>
      <c r="O386"/>
      <c r="P386"/>
      <c r="Q386"/>
      <c r="R386"/>
      <c r="S386"/>
      <c r="T386"/>
      <c r="U386"/>
      <c r="V386"/>
      <c r="W386"/>
      <c r="X386"/>
    </row>
    <row r="387" spans="1:24" s="10" customFormat="1" x14ac:dyDescent="0.5">
      <c r="A387" s="177"/>
      <c r="B387" s="180"/>
      <c r="C387" s="177"/>
      <c r="D387" s="177"/>
      <c r="E387" s="177"/>
      <c r="F387" s="177"/>
      <c r="G387" s="179"/>
      <c r="H387" s="177"/>
      <c r="I387" s="177"/>
      <c r="K387" s="235"/>
      <c r="L387"/>
      <c r="M387"/>
      <c r="N387"/>
      <c r="O387"/>
      <c r="P387"/>
      <c r="Q387"/>
      <c r="R387"/>
      <c r="S387"/>
      <c r="T387"/>
      <c r="U387"/>
      <c r="V387"/>
      <c r="W387"/>
      <c r="X387"/>
    </row>
    <row r="388" spans="1:24" s="10" customFormat="1" x14ac:dyDescent="0.5">
      <c r="A388" s="177"/>
      <c r="B388" s="180"/>
      <c r="C388" s="177"/>
      <c r="D388" s="177"/>
      <c r="E388" s="177"/>
      <c r="F388" s="177"/>
      <c r="G388" s="179"/>
      <c r="H388" s="177"/>
      <c r="I388" s="177"/>
      <c r="K388" s="235"/>
      <c r="L388"/>
      <c r="M388"/>
      <c r="N388"/>
      <c r="O388"/>
      <c r="P388"/>
      <c r="Q388"/>
      <c r="R388"/>
      <c r="S388"/>
      <c r="T388"/>
      <c r="U388"/>
      <c r="V388"/>
      <c r="W388"/>
      <c r="X388"/>
    </row>
    <row r="389" spans="1:24" s="10" customFormat="1" x14ac:dyDescent="0.5">
      <c r="A389" s="177"/>
      <c r="B389" s="180"/>
      <c r="C389" s="177"/>
      <c r="D389" s="177"/>
      <c r="E389" s="177"/>
      <c r="F389" s="177"/>
      <c r="G389" s="179"/>
      <c r="H389" s="177"/>
      <c r="I389" s="177"/>
      <c r="K389" s="235"/>
      <c r="L389"/>
      <c r="M389"/>
      <c r="N389"/>
      <c r="O389"/>
      <c r="P389"/>
      <c r="Q389"/>
      <c r="R389"/>
      <c r="S389"/>
      <c r="T389"/>
      <c r="U389"/>
      <c r="V389"/>
      <c r="W389"/>
      <c r="X389"/>
    </row>
    <row r="390" spans="1:24" s="10" customFormat="1" x14ac:dyDescent="0.5">
      <c r="A390" s="177"/>
      <c r="B390" s="180"/>
      <c r="C390" s="177"/>
      <c r="D390" s="177"/>
      <c r="E390" s="177"/>
      <c r="F390" s="177"/>
      <c r="G390" s="179"/>
      <c r="H390" s="177"/>
      <c r="I390" s="177"/>
      <c r="K390" s="235"/>
      <c r="L390"/>
      <c r="M390"/>
      <c r="N390"/>
      <c r="O390"/>
      <c r="P390"/>
      <c r="Q390"/>
      <c r="R390"/>
      <c r="S390"/>
      <c r="T390"/>
      <c r="U390"/>
      <c r="V390"/>
      <c r="W390"/>
      <c r="X390"/>
    </row>
    <row r="391" spans="1:24" s="10" customFormat="1" x14ac:dyDescent="0.5">
      <c r="A391" s="177"/>
      <c r="B391" s="180"/>
      <c r="C391" s="177"/>
      <c r="D391" s="177"/>
      <c r="E391" s="177"/>
      <c r="F391" s="177"/>
      <c r="G391" s="179"/>
      <c r="H391" s="177"/>
      <c r="I391" s="177"/>
      <c r="K391" s="235"/>
      <c r="L391"/>
      <c r="M391"/>
      <c r="N391"/>
      <c r="O391"/>
      <c r="P391"/>
      <c r="Q391"/>
      <c r="R391"/>
      <c r="S391"/>
      <c r="T391"/>
      <c r="U391"/>
      <c r="V391"/>
      <c r="W391"/>
      <c r="X391"/>
    </row>
    <row r="392" spans="1:24" s="10" customFormat="1" x14ac:dyDescent="0.5">
      <c r="A392" s="177"/>
      <c r="B392" s="180"/>
      <c r="C392" s="177"/>
      <c r="D392" s="177"/>
      <c r="E392" s="177"/>
      <c r="F392" s="177"/>
      <c r="G392" s="179"/>
      <c r="H392" s="177"/>
      <c r="I392" s="177"/>
      <c r="K392" s="235"/>
      <c r="L392"/>
      <c r="M392"/>
      <c r="N392"/>
      <c r="O392"/>
      <c r="P392"/>
      <c r="Q392"/>
      <c r="R392"/>
      <c r="S392"/>
      <c r="T392"/>
      <c r="U392"/>
      <c r="V392"/>
      <c r="W392"/>
      <c r="X392"/>
    </row>
    <row r="393" spans="1:24" s="10" customFormat="1" x14ac:dyDescent="0.5">
      <c r="A393" s="177"/>
      <c r="B393" s="180"/>
      <c r="C393" s="177"/>
      <c r="D393" s="177"/>
      <c r="E393" s="177"/>
      <c r="F393" s="177"/>
      <c r="G393" s="179"/>
      <c r="H393" s="177"/>
      <c r="I393" s="177"/>
      <c r="K393" s="235"/>
      <c r="L393"/>
      <c r="M393"/>
      <c r="N393"/>
      <c r="O393"/>
      <c r="P393"/>
      <c r="Q393"/>
      <c r="R393"/>
      <c r="S393"/>
      <c r="T393"/>
      <c r="U393"/>
      <c r="V393"/>
      <c r="W393"/>
      <c r="X393"/>
    </row>
    <row r="394" spans="1:24" s="10" customFormat="1" x14ac:dyDescent="0.5">
      <c r="A394" s="177"/>
      <c r="B394" s="180"/>
      <c r="C394" s="177"/>
      <c r="D394" s="177"/>
      <c r="E394" s="177"/>
      <c r="F394" s="177"/>
      <c r="G394" s="179"/>
      <c r="H394" s="177"/>
      <c r="I394" s="177"/>
      <c r="K394" s="235"/>
      <c r="L394"/>
      <c r="M394"/>
      <c r="N394"/>
      <c r="O394"/>
      <c r="P394"/>
      <c r="Q394"/>
      <c r="R394"/>
      <c r="S394"/>
      <c r="T394"/>
      <c r="U394"/>
      <c r="V394"/>
      <c r="W394"/>
      <c r="X394"/>
    </row>
    <row r="395" spans="1:24" s="10" customFormat="1" x14ac:dyDescent="0.5">
      <c r="A395" s="177"/>
      <c r="B395" s="180"/>
      <c r="C395" s="177"/>
      <c r="D395" s="177"/>
      <c r="E395" s="177"/>
      <c r="F395" s="177"/>
      <c r="G395" s="179"/>
      <c r="H395" s="177"/>
      <c r="I395" s="177"/>
      <c r="K395" s="235"/>
      <c r="L395"/>
      <c r="M395"/>
      <c r="N395"/>
      <c r="O395"/>
      <c r="P395"/>
      <c r="Q395"/>
      <c r="R395"/>
      <c r="S395"/>
      <c r="T395"/>
      <c r="U395"/>
      <c r="V395"/>
      <c r="W395"/>
      <c r="X395"/>
    </row>
    <row r="396" spans="1:24" s="10" customFormat="1" x14ac:dyDescent="0.5">
      <c r="A396" s="177"/>
      <c r="B396" s="180"/>
      <c r="C396" s="177"/>
      <c r="D396" s="177"/>
      <c r="E396" s="177"/>
      <c r="F396" s="177"/>
      <c r="G396" s="179"/>
      <c r="H396" s="177"/>
      <c r="I396" s="177"/>
      <c r="K396" s="235"/>
      <c r="L396"/>
      <c r="M396"/>
      <c r="N396"/>
      <c r="O396"/>
      <c r="P396"/>
      <c r="Q396"/>
      <c r="R396"/>
      <c r="S396"/>
      <c r="T396"/>
      <c r="U396"/>
      <c r="V396"/>
      <c r="W396"/>
      <c r="X396"/>
    </row>
    <row r="397" spans="1:24" s="10" customFormat="1" x14ac:dyDescent="0.5">
      <c r="A397" s="177"/>
      <c r="B397" s="180"/>
      <c r="C397" s="177"/>
      <c r="D397" s="177"/>
      <c r="E397" s="177"/>
      <c r="F397" s="177"/>
      <c r="G397" s="179"/>
      <c r="H397" s="177"/>
      <c r="I397" s="177"/>
      <c r="K397" s="235"/>
      <c r="L397"/>
      <c r="M397"/>
      <c r="N397"/>
      <c r="O397"/>
      <c r="P397"/>
      <c r="Q397"/>
      <c r="R397"/>
      <c r="S397"/>
      <c r="T397"/>
      <c r="U397"/>
      <c r="V397"/>
      <c r="W397"/>
      <c r="X397"/>
    </row>
    <row r="398" spans="1:24" s="10" customFormat="1" x14ac:dyDescent="0.5">
      <c r="A398" s="177"/>
      <c r="B398" s="180"/>
      <c r="C398" s="177"/>
      <c r="D398" s="177"/>
      <c r="E398" s="177"/>
      <c r="F398" s="177"/>
      <c r="G398" s="179"/>
      <c r="H398" s="177"/>
      <c r="I398" s="177"/>
      <c r="K398" s="235"/>
      <c r="L398"/>
      <c r="M398"/>
      <c r="N398"/>
      <c r="O398"/>
      <c r="P398"/>
      <c r="Q398"/>
      <c r="R398"/>
      <c r="S398"/>
      <c r="T398"/>
      <c r="U398"/>
      <c r="V398"/>
      <c r="W398"/>
      <c r="X398"/>
    </row>
    <row r="399" spans="1:24" s="10" customFormat="1" x14ac:dyDescent="0.5">
      <c r="A399" s="177"/>
      <c r="B399" s="180"/>
      <c r="C399" s="177"/>
      <c r="D399" s="177"/>
      <c r="E399" s="177"/>
      <c r="F399" s="177"/>
      <c r="G399" s="179"/>
      <c r="H399" s="177"/>
      <c r="I399" s="177"/>
      <c r="K399" s="235"/>
      <c r="L399"/>
      <c r="M399"/>
      <c r="N399"/>
      <c r="O399"/>
      <c r="P399"/>
      <c r="Q399"/>
      <c r="R399"/>
      <c r="S399"/>
      <c r="T399"/>
      <c r="U399"/>
      <c r="V399"/>
      <c r="W399"/>
      <c r="X399"/>
    </row>
    <row r="400" spans="1:24" s="10" customFormat="1" x14ac:dyDescent="0.5">
      <c r="A400" s="177"/>
      <c r="B400" s="180"/>
      <c r="C400" s="177"/>
      <c r="D400" s="177"/>
      <c r="E400" s="177"/>
      <c r="F400" s="177"/>
      <c r="G400" s="179"/>
      <c r="H400" s="177"/>
      <c r="I400" s="177"/>
      <c r="K400" s="235"/>
      <c r="L400"/>
      <c r="M400"/>
      <c r="N400"/>
      <c r="O400"/>
      <c r="P400"/>
      <c r="Q400"/>
      <c r="R400"/>
      <c r="S400"/>
      <c r="T400"/>
      <c r="U400"/>
      <c r="V400"/>
      <c r="W400"/>
      <c r="X400"/>
    </row>
    <row r="401" spans="1:24" s="10" customFormat="1" x14ac:dyDescent="0.5">
      <c r="A401" s="177"/>
      <c r="B401" s="180"/>
      <c r="C401" s="177"/>
      <c r="D401" s="177"/>
      <c r="E401" s="177"/>
      <c r="F401" s="177"/>
      <c r="G401" s="179"/>
      <c r="H401" s="177"/>
      <c r="I401" s="177"/>
      <c r="K401" s="235"/>
      <c r="L401"/>
      <c r="M401"/>
      <c r="N401"/>
      <c r="O401"/>
      <c r="P401"/>
      <c r="Q401"/>
      <c r="R401"/>
      <c r="S401"/>
      <c r="T401"/>
      <c r="U401"/>
      <c r="V401"/>
      <c r="W401"/>
      <c r="X401"/>
    </row>
    <row r="402" spans="1:24" s="10" customFormat="1" x14ac:dyDescent="0.5">
      <c r="A402" s="177"/>
      <c r="B402" s="180"/>
      <c r="C402" s="177"/>
      <c r="D402" s="177"/>
      <c r="E402" s="177"/>
      <c r="F402" s="177"/>
      <c r="G402" s="179"/>
      <c r="H402" s="177"/>
      <c r="I402" s="177"/>
      <c r="K402" s="235"/>
      <c r="L402"/>
      <c r="M402"/>
      <c r="N402"/>
      <c r="O402"/>
      <c r="P402"/>
      <c r="Q402"/>
      <c r="R402"/>
      <c r="S402"/>
      <c r="T402"/>
      <c r="U402"/>
      <c r="V402"/>
      <c r="W402"/>
      <c r="X402"/>
    </row>
    <row r="403" spans="1:24" s="10" customFormat="1" x14ac:dyDescent="0.5">
      <c r="A403" s="177"/>
      <c r="B403" s="180"/>
      <c r="C403" s="177"/>
      <c r="D403" s="177"/>
      <c r="E403" s="177"/>
      <c r="F403" s="177"/>
      <c r="G403" s="179"/>
      <c r="H403" s="177"/>
      <c r="I403" s="177"/>
      <c r="K403" s="235"/>
      <c r="L403"/>
      <c r="M403"/>
      <c r="N403"/>
      <c r="O403"/>
      <c r="P403"/>
      <c r="Q403"/>
      <c r="R403"/>
      <c r="S403"/>
      <c r="T403"/>
      <c r="U403"/>
      <c r="V403"/>
      <c r="W403"/>
      <c r="X403"/>
    </row>
    <row r="404" spans="1:24" s="10" customFormat="1" x14ac:dyDescent="0.5">
      <c r="A404" s="177"/>
      <c r="B404" s="180"/>
      <c r="C404" s="177"/>
      <c r="D404" s="177"/>
      <c r="E404" s="177"/>
      <c r="F404" s="177"/>
      <c r="G404" s="179"/>
      <c r="H404" s="177"/>
      <c r="I404" s="177"/>
      <c r="K404" s="235"/>
      <c r="L404"/>
      <c r="M404"/>
      <c r="N404"/>
      <c r="O404"/>
      <c r="P404"/>
      <c r="Q404"/>
      <c r="R404"/>
      <c r="S404"/>
      <c r="T404"/>
      <c r="U404"/>
      <c r="V404"/>
      <c r="W404"/>
      <c r="X404"/>
    </row>
    <row r="405" spans="1:24" s="10" customFormat="1" x14ac:dyDescent="0.5">
      <c r="A405" s="177"/>
      <c r="B405" s="180"/>
      <c r="C405" s="177"/>
      <c r="D405" s="177"/>
      <c r="E405" s="177"/>
      <c r="F405" s="177"/>
      <c r="G405" s="179"/>
      <c r="H405" s="177"/>
      <c r="I405" s="177"/>
      <c r="K405" s="235"/>
      <c r="L405"/>
      <c r="M405"/>
      <c r="N405"/>
      <c r="O405"/>
      <c r="P405"/>
      <c r="Q405"/>
      <c r="R405"/>
      <c r="S405"/>
      <c r="T405"/>
      <c r="U405"/>
      <c r="V405"/>
      <c r="W405"/>
      <c r="X405"/>
    </row>
    <row r="406" spans="1:24" s="10" customFormat="1" x14ac:dyDescent="0.5">
      <c r="A406" s="177"/>
      <c r="B406" s="180"/>
      <c r="C406" s="177"/>
      <c r="D406" s="177"/>
      <c r="E406" s="177"/>
      <c r="F406" s="177"/>
      <c r="G406" s="179"/>
      <c r="H406" s="177"/>
      <c r="I406" s="177"/>
      <c r="K406" s="235"/>
      <c r="L406"/>
      <c r="M406"/>
      <c r="N406"/>
      <c r="O406"/>
      <c r="P406"/>
      <c r="Q406"/>
      <c r="R406"/>
      <c r="S406"/>
      <c r="T406"/>
      <c r="U406"/>
      <c r="V406"/>
      <c r="W406"/>
      <c r="X406"/>
    </row>
    <row r="407" spans="1:24" s="10" customFormat="1" x14ac:dyDescent="0.5">
      <c r="A407" s="177"/>
      <c r="B407" s="180"/>
      <c r="C407" s="177"/>
      <c r="D407" s="177"/>
      <c r="E407" s="177"/>
      <c r="F407" s="177"/>
      <c r="G407" s="179"/>
      <c r="H407" s="177"/>
      <c r="I407" s="177"/>
      <c r="K407" s="235"/>
      <c r="L407"/>
      <c r="M407"/>
      <c r="N407"/>
      <c r="O407"/>
      <c r="P407"/>
      <c r="Q407"/>
      <c r="R407"/>
      <c r="S407"/>
      <c r="T407"/>
      <c r="U407"/>
      <c r="V407"/>
      <c r="W407"/>
      <c r="X407"/>
    </row>
    <row r="408" spans="1:24" s="10" customFormat="1" x14ac:dyDescent="0.5">
      <c r="A408" s="177"/>
      <c r="B408" s="180"/>
      <c r="C408" s="177"/>
      <c r="D408" s="177"/>
      <c r="E408" s="177"/>
      <c r="F408" s="177"/>
      <c r="G408" s="179"/>
      <c r="H408" s="177"/>
      <c r="I408" s="177"/>
      <c r="K408" s="235"/>
      <c r="L408"/>
      <c r="M408"/>
      <c r="N408"/>
      <c r="O408"/>
      <c r="P408"/>
      <c r="Q408"/>
      <c r="R408"/>
      <c r="S408"/>
      <c r="T408"/>
      <c r="U408"/>
      <c r="V408"/>
      <c r="W408"/>
      <c r="X408"/>
    </row>
    <row r="409" spans="1:24" s="10" customFormat="1" x14ac:dyDescent="0.5">
      <c r="A409" s="177"/>
      <c r="B409" s="180"/>
      <c r="C409" s="177"/>
      <c r="D409" s="177"/>
      <c r="E409" s="177"/>
      <c r="F409" s="177"/>
      <c r="G409" s="179"/>
      <c r="H409" s="177"/>
      <c r="I409" s="177"/>
      <c r="K409" s="235"/>
      <c r="L409"/>
      <c r="M409"/>
      <c r="N409"/>
      <c r="O409"/>
      <c r="P409"/>
      <c r="Q409"/>
      <c r="R409"/>
      <c r="S409"/>
      <c r="T409"/>
      <c r="U409"/>
      <c r="V409"/>
      <c r="W409"/>
      <c r="X409"/>
    </row>
    <row r="410" spans="1:24" s="10" customFormat="1" x14ac:dyDescent="0.5">
      <c r="A410" s="177"/>
      <c r="B410" s="180"/>
      <c r="C410" s="177"/>
      <c r="D410" s="177"/>
      <c r="E410" s="177"/>
      <c r="F410" s="177"/>
      <c r="G410" s="179"/>
      <c r="H410" s="177"/>
      <c r="I410" s="177"/>
      <c r="K410" s="235"/>
      <c r="L410"/>
      <c r="M410"/>
      <c r="N410"/>
      <c r="O410"/>
      <c r="P410"/>
      <c r="Q410"/>
      <c r="R410"/>
      <c r="S410"/>
      <c r="T410"/>
      <c r="U410"/>
      <c r="V410"/>
      <c r="W410"/>
      <c r="X410"/>
    </row>
    <row r="411" spans="1:24" s="10" customFormat="1" x14ac:dyDescent="0.5">
      <c r="A411" s="177"/>
      <c r="B411" s="180"/>
      <c r="C411" s="177"/>
      <c r="D411" s="177"/>
      <c r="E411" s="177"/>
      <c r="F411" s="177"/>
      <c r="G411" s="179"/>
      <c r="H411" s="177"/>
      <c r="I411" s="177"/>
      <c r="K411" s="235"/>
      <c r="L411"/>
      <c r="M411"/>
      <c r="N411"/>
      <c r="O411"/>
      <c r="P411"/>
      <c r="Q411"/>
      <c r="R411"/>
      <c r="S411"/>
      <c r="T411"/>
      <c r="U411"/>
      <c r="V411"/>
      <c r="W411"/>
      <c r="X411"/>
    </row>
    <row r="412" spans="1:24" s="10" customFormat="1" x14ac:dyDescent="0.5">
      <c r="A412" s="177"/>
      <c r="B412" s="180"/>
      <c r="C412" s="177"/>
      <c r="D412" s="177"/>
      <c r="E412" s="177"/>
      <c r="F412" s="177"/>
      <c r="G412" s="179"/>
      <c r="H412" s="177"/>
      <c r="I412" s="177"/>
      <c r="K412" s="235"/>
      <c r="L412"/>
      <c r="M412"/>
      <c r="N412"/>
      <c r="O412"/>
      <c r="P412"/>
      <c r="Q412"/>
      <c r="R412"/>
      <c r="S412"/>
      <c r="T412"/>
      <c r="U412"/>
      <c r="V412"/>
      <c r="W412"/>
      <c r="X412"/>
    </row>
    <row r="413" spans="1:24" s="10" customFormat="1" x14ac:dyDescent="0.5">
      <c r="A413" s="177"/>
      <c r="B413" s="180"/>
      <c r="C413" s="177"/>
      <c r="D413" s="177"/>
      <c r="E413" s="177"/>
      <c r="F413" s="177"/>
      <c r="G413" s="179"/>
      <c r="H413" s="177"/>
      <c r="I413" s="177"/>
      <c r="K413" s="235"/>
      <c r="L413"/>
      <c r="M413"/>
      <c r="N413"/>
      <c r="O413"/>
      <c r="P413"/>
      <c r="Q413"/>
      <c r="R413"/>
      <c r="S413"/>
      <c r="T413"/>
      <c r="U413"/>
      <c r="V413"/>
      <c r="W413"/>
      <c r="X413"/>
    </row>
    <row r="414" spans="1:24" s="10" customFormat="1" x14ac:dyDescent="0.5">
      <c r="A414" s="177"/>
      <c r="B414" s="180"/>
      <c r="C414" s="177"/>
      <c r="D414" s="177"/>
      <c r="E414" s="177"/>
      <c r="F414" s="177"/>
      <c r="G414" s="179"/>
      <c r="H414" s="177"/>
      <c r="I414" s="177"/>
      <c r="K414" s="235"/>
      <c r="L414"/>
      <c r="M414"/>
      <c r="N414"/>
      <c r="O414"/>
      <c r="P414"/>
      <c r="Q414"/>
      <c r="R414"/>
      <c r="S414"/>
      <c r="T414"/>
      <c r="U414"/>
      <c r="V414"/>
      <c r="W414"/>
      <c r="X414"/>
    </row>
    <row r="415" spans="1:24" s="10" customFormat="1" x14ac:dyDescent="0.5">
      <c r="A415" s="177"/>
      <c r="B415" s="180"/>
      <c r="C415" s="177"/>
      <c r="D415" s="177"/>
      <c r="E415" s="177"/>
      <c r="F415" s="177"/>
      <c r="G415" s="179"/>
      <c r="H415" s="177"/>
      <c r="I415" s="177"/>
      <c r="K415" s="235"/>
      <c r="L415"/>
      <c r="M415"/>
      <c r="N415"/>
      <c r="O415"/>
      <c r="P415"/>
      <c r="Q415"/>
      <c r="R415"/>
      <c r="S415"/>
      <c r="T415"/>
      <c r="U415"/>
      <c r="V415"/>
      <c r="W415"/>
      <c r="X415"/>
    </row>
    <row r="416" spans="1:24" s="10" customFormat="1" x14ac:dyDescent="0.5">
      <c r="A416" s="177"/>
      <c r="B416" s="180"/>
      <c r="C416" s="177"/>
      <c r="D416" s="177"/>
      <c r="E416" s="177"/>
      <c r="F416" s="177"/>
      <c r="G416" s="179"/>
      <c r="H416" s="177"/>
      <c r="I416" s="177"/>
      <c r="K416" s="235"/>
      <c r="L416"/>
      <c r="M416"/>
      <c r="N416"/>
      <c r="O416"/>
      <c r="P416"/>
      <c r="Q416"/>
      <c r="R416"/>
      <c r="S416"/>
      <c r="T416"/>
      <c r="U416"/>
      <c r="V416"/>
      <c r="W416"/>
      <c r="X416"/>
    </row>
    <row r="417" spans="1:24" s="10" customFormat="1" x14ac:dyDescent="0.5">
      <c r="A417" s="177"/>
      <c r="B417" s="180"/>
      <c r="C417" s="177"/>
      <c r="D417" s="177"/>
      <c r="E417" s="177"/>
      <c r="F417" s="177"/>
      <c r="G417" s="179"/>
      <c r="H417" s="177"/>
      <c r="I417" s="177"/>
      <c r="K417" s="235"/>
      <c r="L417"/>
      <c r="M417"/>
      <c r="N417"/>
      <c r="O417"/>
      <c r="P417"/>
      <c r="Q417"/>
      <c r="R417"/>
      <c r="S417"/>
      <c r="T417"/>
      <c r="U417"/>
      <c r="V417"/>
      <c r="W417"/>
      <c r="X417"/>
    </row>
    <row r="418" spans="1:24" s="10" customFormat="1" x14ac:dyDescent="0.5">
      <c r="A418" s="177"/>
      <c r="B418" s="180"/>
      <c r="C418" s="177"/>
      <c r="D418" s="177"/>
      <c r="E418" s="177"/>
      <c r="F418" s="177"/>
      <c r="G418" s="179"/>
      <c r="H418" s="177"/>
      <c r="I418" s="177"/>
      <c r="K418" s="235"/>
      <c r="L418"/>
      <c r="M418"/>
      <c r="N418"/>
      <c r="O418"/>
      <c r="P418"/>
      <c r="Q418"/>
      <c r="R418"/>
      <c r="S418"/>
      <c r="T418"/>
      <c r="U418"/>
      <c r="V418"/>
      <c r="W418"/>
      <c r="X418"/>
    </row>
    <row r="419" spans="1:24" s="10" customFormat="1" x14ac:dyDescent="0.5">
      <c r="A419" s="177"/>
      <c r="B419" s="180"/>
      <c r="C419" s="177"/>
      <c r="D419" s="177"/>
      <c r="E419" s="177"/>
      <c r="F419" s="177"/>
      <c r="G419" s="179"/>
      <c r="H419" s="177"/>
      <c r="I419" s="177"/>
      <c r="K419" s="235"/>
      <c r="L419"/>
      <c r="M419"/>
      <c r="N419"/>
      <c r="O419"/>
      <c r="P419"/>
      <c r="Q419"/>
      <c r="R419"/>
      <c r="S419"/>
      <c r="T419"/>
      <c r="U419"/>
      <c r="V419"/>
      <c r="W419"/>
      <c r="X419"/>
    </row>
    <row r="420" spans="1:24" s="10" customFormat="1" x14ac:dyDescent="0.5">
      <c r="A420" s="177"/>
      <c r="B420" s="180"/>
      <c r="C420" s="177"/>
      <c r="D420" s="177"/>
      <c r="E420" s="177"/>
      <c r="F420" s="177"/>
      <c r="G420" s="179"/>
      <c r="H420" s="177"/>
      <c r="I420" s="177"/>
      <c r="K420" s="235"/>
      <c r="L420"/>
      <c r="M420"/>
      <c r="N420"/>
      <c r="O420"/>
      <c r="P420"/>
      <c r="Q420"/>
      <c r="R420"/>
      <c r="S420"/>
      <c r="T420"/>
      <c r="U420"/>
      <c r="V420"/>
      <c r="W420"/>
      <c r="X420"/>
    </row>
    <row r="421" spans="1:24" s="10" customFormat="1" x14ac:dyDescent="0.5">
      <c r="A421" s="177"/>
      <c r="B421" s="180"/>
      <c r="C421" s="177"/>
      <c r="D421" s="177"/>
      <c r="E421" s="177"/>
      <c r="F421" s="177"/>
      <c r="G421" s="179"/>
      <c r="H421" s="177"/>
      <c r="I421" s="177"/>
      <c r="K421" s="235"/>
      <c r="L421"/>
      <c r="M421"/>
      <c r="N421"/>
      <c r="O421"/>
      <c r="P421"/>
      <c r="Q421"/>
      <c r="R421"/>
      <c r="S421"/>
      <c r="T421"/>
      <c r="U421"/>
      <c r="V421"/>
      <c r="W421"/>
      <c r="X421"/>
    </row>
    <row r="422" spans="1:24" s="10" customFormat="1" x14ac:dyDescent="0.5">
      <c r="A422" s="177"/>
      <c r="B422" s="180"/>
      <c r="C422" s="177"/>
      <c r="D422" s="177"/>
      <c r="E422" s="177"/>
      <c r="F422" s="177"/>
      <c r="G422" s="179"/>
      <c r="H422" s="177"/>
      <c r="I422" s="177"/>
      <c r="K422" s="235"/>
      <c r="L422"/>
      <c r="M422"/>
      <c r="N422"/>
      <c r="O422"/>
      <c r="P422"/>
      <c r="Q422"/>
      <c r="R422"/>
      <c r="S422"/>
      <c r="T422"/>
      <c r="U422"/>
      <c r="V422"/>
      <c r="W422"/>
      <c r="X422"/>
    </row>
    <row r="423" spans="1:24" s="10" customFormat="1" x14ac:dyDescent="0.5">
      <c r="A423" s="177"/>
      <c r="B423" s="180"/>
      <c r="C423" s="177"/>
      <c r="D423" s="177"/>
      <c r="E423" s="177"/>
      <c r="F423" s="177"/>
      <c r="G423" s="179"/>
      <c r="H423" s="177"/>
      <c r="I423" s="177"/>
      <c r="K423" s="235"/>
      <c r="L423"/>
      <c r="M423"/>
      <c r="N423"/>
      <c r="O423"/>
      <c r="P423"/>
      <c r="Q423"/>
      <c r="R423"/>
      <c r="S423"/>
      <c r="T423"/>
      <c r="U423"/>
      <c r="V423"/>
      <c r="W423"/>
      <c r="X423"/>
    </row>
    <row r="424" spans="1:24" s="10" customFormat="1" x14ac:dyDescent="0.5">
      <c r="A424" s="177"/>
      <c r="B424" s="180"/>
      <c r="C424" s="177"/>
      <c r="D424" s="177"/>
      <c r="E424" s="177"/>
      <c r="F424" s="177"/>
      <c r="G424" s="179"/>
      <c r="H424" s="177"/>
      <c r="I424" s="177"/>
      <c r="K424" s="235"/>
      <c r="L424"/>
      <c r="M424"/>
      <c r="N424"/>
      <c r="O424"/>
      <c r="P424"/>
      <c r="Q424"/>
      <c r="R424"/>
      <c r="S424"/>
      <c r="T424"/>
      <c r="U424"/>
      <c r="V424"/>
      <c r="W424"/>
      <c r="X424"/>
    </row>
    <row r="425" spans="1:24" s="10" customFormat="1" x14ac:dyDescent="0.5">
      <c r="A425" s="177"/>
      <c r="B425" s="180"/>
      <c r="C425" s="177"/>
      <c r="D425" s="177"/>
      <c r="E425" s="177"/>
      <c r="F425" s="177"/>
      <c r="G425" s="179"/>
      <c r="H425" s="177"/>
      <c r="I425" s="177"/>
      <c r="K425" s="235"/>
      <c r="L425"/>
      <c r="M425"/>
      <c r="N425"/>
      <c r="O425"/>
      <c r="P425"/>
      <c r="Q425"/>
      <c r="R425"/>
      <c r="S425"/>
      <c r="T425"/>
      <c r="U425"/>
      <c r="V425"/>
      <c r="W425"/>
      <c r="X425"/>
    </row>
    <row r="426" spans="1:24" x14ac:dyDescent="0.5">
      <c r="A426" s="177"/>
      <c r="B426" s="180"/>
      <c r="C426" s="177"/>
      <c r="D426" s="177"/>
      <c r="E426" s="177"/>
      <c r="F426" s="177"/>
      <c r="G426" s="179"/>
      <c r="H426" s="177"/>
      <c r="I426" s="177"/>
    </row>
    <row r="427" spans="1:24" x14ac:dyDescent="0.5">
      <c r="A427" s="177"/>
      <c r="B427" s="180"/>
      <c r="C427" s="177"/>
      <c r="D427" s="177"/>
      <c r="E427" s="177"/>
      <c r="F427" s="177"/>
      <c r="G427" s="179"/>
      <c r="H427" s="177"/>
      <c r="I427" s="177"/>
    </row>
    <row r="428" spans="1:24" x14ac:dyDescent="0.5">
      <c r="A428" s="177"/>
      <c r="B428" s="180"/>
      <c r="C428" s="177"/>
      <c r="D428" s="177"/>
      <c r="E428" s="177"/>
      <c r="F428" s="177"/>
      <c r="G428" s="179"/>
      <c r="H428" s="177"/>
      <c r="I428" s="177"/>
    </row>
    <row r="429" spans="1:24" x14ac:dyDescent="0.5">
      <c r="A429" s="177"/>
      <c r="B429" s="180"/>
      <c r="C429" s="177"/>
      <c r="D429" s="177"/>
      <c r="E429" s="177"/>
      <c r="F429" s="177"/>
      <c r="G429" s="179"/>
      <c r="H429" s="177"/>
      <c r="I429" s="177"/>
    </row>
    <row r="430" spans="1:24" x14ac:dyDescent="0.5">
      <c r="A430" s="177"/>
      <c r="B430" s="180"/>
      <c r="C430" s="177"/>
      <c r="D430" s="177"/>
      <c r="E430" s="177"/>
      <c r="F430" s="177"/>
      <c r="G430" s="179"/>
      <c r="H430" s="177"/>
      <c r="I430" s="177"/>
    </row>
    <row r="431" spans="1:24" x14ac:dyDescent="0.5">
      <c r="A431" s="177"/>
      <c r="B431" s="180"/>
      <c r="C431" s="177"/>
      <c r="D431" s="177"/>
      <c r="E431" s="177"/>
      <c r="F431" s="177"/>
      <c r="G431" s="179"/>
      <c r="H431" s="177"/>
      <c r="I431" s="177"/>
    </row>
    <row r="432" spans="1:24" x14ac:dyDescent="0.5">
      <c r="A432" s="177"/>
      <c r="B432" s="180"/>
      <c r="C432" s="177"/>
      <c r="D432" s="177"/>
      <c r="E432" s="177"/>
      <c r="F432" s="177"/>
      <c r="G432" s="179"/>
      <c r="H432" s="177"/>
      <c r="I432" s="177"/>
    </row>
    <row r="433" spans="1:9" x14ac:dyDescent="0.5">
      <c r="A433" s="177"/>
      <c r="B433" s="180"/>
      <c r="C433" s="177"/>
      <c r="D433" s="177"/>
      <c r="E433" s="177"/>
      <c r="F433" s="177"/>
      <c r="G433" s="179"/>
      <c r="H433" s="177"/>
      <c r="I433" s="177"/>
    </row>
    <row r="434" spans="1:9" x14ac:dyDescent="0.5">
      <c r="A434" s="177"/>
      <c r="B434" s="180"/>
      <c r="C434" s="177"/>
      <c r="D434" s="177"/>
      <c r="E434" s="177"/>
      <c r="F434" s="177"/>
      <c r="G434" s="179"/>
      <c r="H434" s="177"/>
      <c r="I434" s="177"/>
    </row>
    <row r="435" spans="1:9" x14ac:dyDescent="0.5">
      <c r="A435" s="177"/>
      <c r="B435" s="180"/>
      <c r="C435" s="177"/>
      <c r="D435" s="177"/>
      <c r="E435" s="177"/>
      <c r="F435" s="177"/>
      <c r="G435" s="179"/>
      <c r="H435" s="177"/>
      <c r="I435" s="177"/>
    </row>
    <row r="436" spans="1:9" x14ac:dyDescent="0.5">
      <c r="A436" s="177"/>
      <c r="B436" s="180"/>
      <c r="C436" s="177"/>
      <c r="D436" s="177"/>
      <c r="E436" s="177"/>
      <c r="F436" s="177"/>
      <c r="G436" s="179"/>
      <c r="H436" s="177"/>
      <c r="I436" s="177"/>
    </row>
    <row r="437" spans="1:9" x14ac:dyDescent="0.5">
      <c r="A437" s="177"/>
      <c r="B437" s="180"/>
      <c r="C437" s="177"/>
      <c r="D437" s="177"/>
      <c r="E437" s="177"/>
      <c r="F437" s="177"/>
      <c r="G437" s="179"/>
      <c r="H437" s="177"/>
      <c r="I437" s="177"/>
    </row>
    <row r="438" spans="1:9" x14ac:dyDescent="0.5">
      <c r="A438" s="177"/>
      <c r="B438" s="180"/>
      <c r="C438" s="177"/>
      <c r="D438" s="177"/>
      <c r="E438" s="177"/>
      <c r="F438" s="177"/>
      <c r="G438" s="179"/>
      <c r="H438" s="177"/>
      <c r="I438" s="177"/>
    </row>
    <row r="439" spans="1:9" x14ac:dyDescent="0.5">
      <c r="A439" s="177"/>
      <c r="B439" s="180"/>
      <c r="C439" s="177"/>
      <c r="D439" s="177"/>
      <c r="E439" s="177"/>
      <c r="F439" s="177"/>
      <c r="G439" s="179"/>
      <c r="H439" s="177"/>
      <c r="I439" s="177"/>
    </row>
    <row r="440" spans="1:9" x14ac:dyDescent="0.5">
      <c r="A440" s="177"/>
      <c r="B440" s="180"/>
      <c r="C440" s="177"/>
      <c r="D440" s="177"/>
      <c r="E440" s="177"/>
      <c r="F440" s="177"/>
      <c r="G440" s="179"/>
      <c r="H440" s="177"/>
      <c r="I440" s="177"/>
    </row>
    <row r="441" spans="1:9" x14ac:dyDescent="0.5">
      <c r="A441" s="177"/>
      <c r="B441" s="180"/>
      <c r="C441" s="177"/>
      <c r="D441" s="177"/>
      <c r="E441" s="177"/>
      <c r="F441" s="177"/>
      <c r="G441" s="179"/>
      <c r="H441" s="177"/>
      <c r="I441" s="177"/>
    </row>
    <row r="442" spans="1:9" x14ac:dyDescent="0.5">
      <c r="A442" s="177"/>
      <c r="B442" s="180"/>
      <c r="C442" s="177"/>
      <c r="D442" s="177"/>
      <c r="E442" s="177"/>
      <c r="F442" s="177"/>
      <c r="G442" s="179"/>
      <c r="H442" s="177"/>
      <c r="I442" s="177"/>
    </row>
    <row r="443" spans="1:9" x14ac:dyDescent="0.5">
      <c r="A443" s="177"/>
      <c r="B443" s="180"/>
      <c r="C443" s="177"/>
      <c r="D443" s="177"/>
      <c r="E443" s="177"/>
      <c r="F443" s="177"/>
      <c r="G443" s="179"/>
      <c r="H443" s="177"/>
      <c r="I443" s="177"/>
    </row>
    <row r="444" spans="1:9" x14ac:dyDescent="0.5">
      <c r="A444" s="177"/>
      <c r="B444" s="180"/>
      <c r="C444" s="177"/>
      <c r="D444" s="177"/>
      <c r="E444" s="177"/>
      <c r="F444" s="177"/>
      <c r="G444" s="179"/>
      <c r="H444" s="177"/>
      <c r="I444" s="177"/>
    </row>
    <row r="445" spans="1:9" x14ac:dyDescent="0.5">
      <c r="A445" s="177"/>
      <c r="B445" s="180"/>
      <c r="C445" s="177"/>
      <c r="D445" s="177"/>
      <c r="E445" s="177"/>
      <c r="F445" s="177"/>
      <c r="G445" s="179"/>
      <c r="H445" s="177"/>
      <c r="I445" s="177"/>
    </row>
    <row r="446" spans="1:9" x14ac:dyDescent="0.5">
      <c r="A446" s="177"/>
      <c r="B446" s="180"/>
      <c r="C446" s="177"/>
      <c r="D446" s="177"/>
      <c r="E446" s="177"/>
      <c r="F446" s="177"/>
      <c r="G446" s="179"/>
      <c r="H446" s="177"/>
      <c r="I446" s="177"/>
    </row>
    <row r="447" spans="1:9" x14ac:dyDescent="0.5">
      <c r="A447" s="177"/>
      <c r="B447" s="180"/>
      <c r="C447" s="177"/>
      <c r="D447" s="177"/>
      <c r="E447" s="177"/>
      <c r="F447" s="177"/>
      <c r="G447" s="179"/>
      <c r="H447" s="177"/>
      <c r="I447" s="177"/>
    </row>
    <row r="448" spans="1:9" x14ac:dyDescent="0.5">
      <c r="A448" s="177"/>
      <c r="B448" s="180"/>
      <c r="C448" s="177"/>
      <c r="D448" s="177"/>
      <c r="E448" s="177"/>
      <c r="F448" s="177"/>
      <c r="G448" s="179"/>
      <c r="H448" s="177"/>
      <c r="I448" s="177"/>
    </row>
    <row r="449" spans="1:9" x14ac:dyDescent="0.5">
      <c r="A449" s="177"/>
      <c r="B449" s="180"/>
      <c r="C449" s="177"/>
      <c r="D449" s="177"/>
      <c r="E449" s="177"/>
      <c r="F449" s="177"/>
      <c r="G449" s="179"/>
      <c r="H449" s="177"/>
      <c r="I449" s="177"/>
    </row>
    <row r="450" spans="1:9" x14ac:dyDescent="0.5">
      <c r="A450" s="177"/>
      <c r="B450" s="180"/>
      <c r="C450" s="177"/>
      <c r="D450" s="177"/>
      <c r="E450" s="177"/>
      <c r="F450" s="177"/>
      <c r="G450" s="179"/>
      <c r="H450" s="177"/>
      <c r="I450" s="177"/>
    </row>
    <row r="451" spans="1:9" x14ac:dyDescent="0.5">
      <c r="A451" s="177"/>
      <c r="B451" s="180"/>
      <c r="C451" s="177"/>
      <c r="D451" s="177"/>
      <c r="E451" s="177"/>
      <c r="F451" s="177"/>
      <c r="G451" s="179"/>
      <c r="H451" s="177"/>
      <c r="I451" s="177"/>
    </row>
    <row r="452" spans="1:9" x14ac:dyDescent="0.5">
      <c r="A452" s="177"/>
      <c r="B452" s="180"/>
      <c r="C452" s="177"/>
      <c r="D452" s="177"/>
      <c r="E452" s="177"/>
      <c r="F452" s="177"/>
      <c r="G452" s="179"/>
      <c r="H452" s="177"/>
      <c r="I452" s="177"/>
    </row>
    <row r="453" spans="1:9" x14ac:dyDescent="0.5">
      <c r="A453" s="177"/>
      <c r="B453" s="180"/>
      <c r="C453" s="177"/>
      <c r="D453" s="177"/>
      <c r="E453" s="177"/>
      <c r="F453" s="177"/>
      <c r="G453" s="179"/>
      <c r="H453" s="177"/>
      <c r="I453" s="177"/>
    </row>
    <row r="454" spans="1:9" x14ac:dyDescent="0.5">
      <c r="A454" s="177"/>
      <c r="B454" s="180"/>
      <c r="C454" s="177"/>
      <c r="D454" s="177"/>
      <c r="E454" s="177"/>
      <c r="F454" s="177"/>
      <c r="G454" s="179"/>
      <c r="H454" s="177"/>
      <c r="I454" s="177"/>
    </row>
    <row r="455" spans="1:9" x14ac:dyDescent="0.5">
      <c r="A455" s="177"/>
      <c r="B455" s="180"/>
      <c r="C455" s="177"/>
      <c r="D455" s="177"/>
      <c r="E455" s="177"/>
      <c r="F455" s="177"/>
      <c r="G455" s="179"/>
      <c r="H455" s="177"/>
      <c r="I455" s="177"/>
    </row>
    <row r="456" spans="1:9" x14ac:dyDescent="0.5">
      <c r="A456" s="177"/>
      <c r="B456" s="180"/>
      <c r="C456" s="177"/>
      <c r="D456" s="177"/>
      <c r="E456" s="177"/>
      <c r="F456" s="177"/>
      <c r="G456" s="179"/>
      <c r="H456" s="177"/>
      <c r="I456" s="177"/>
    </row>
    <row r="457" spans="1:9" x14ac:dyDescent="0.5">
      <c r="A457" s="177"/>
      <c r="B457" s="180"/>
      <c r="C457" s="177"/>
      <c r="D457" s="177"/>
      <c r="E457" s="177"/>
      <c r="F457" s="177"/>
      <c r="G457" s="179"/>
      <c r="H457" s="177"/>
      <c r="I457" s="177"/>
    </row>
    <row r="458" spans="1:9" x14ac:dyDescent="0.5">
      <c r="A458" s="224"/>
      <c r="B458" s="225"/>
      <c r="C458" s="224"/>
      <c r="D458" s="224"/>
      <c r="E458" s="224"/>
      <c r="F458" s="224"/>
      <c r="G458" s="226"/>
      <c r="H458" s="224"/>
      <c r="I458" s="224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61842-1541-42D7-AEA0-55B517E47789}">
  <sheetPr>
    <tabColor theme="8" tint="0.39997558519241921"/>
  </sheetPr>
  <dimension ref="A1:X315"/>
  <sheetViews>
    <sheetView showGridLines="0" topLeftCell="A49" zoomScaleNormal="100" workbookViewId="0">
      <selection activeCell="B60" sqref="B60"/>
    </sheetView>
  </sheetViews>
  <sheetFormatPr defaultRowHeight="21.75" x14ac:dyDescent="0.5"/>
  <cols>
    <col min="1" max="1" width="9" style="65"/>
    <col min="2" max="2" width="38.375" style="10" customWidth="1"/>
    <col min="3" max="6" width="8.25" style="13" customWidth="1"/>
    <col min="7" max="7" width="8.25" style="30" customWidth="1"/>
    <col min="8" max="9" width="8.25" style="13" customWidth="1"/>
    <col min="10" max="10" width="9" style="10"/>
    <col min="11" max="11" width="9" style="58"/>
    <col min="12" max="17" width="7.5" style="38" customWidth="1"/>
    <col min="18" max="22" width="9" style="37"/>
    <col min="23" max="24" width="9" style="32"/>
  </cols>
  <sheetData>
    <row r="1" spans="1:24" ht="43.5" x14ac:dyDescent="0.5">
      <c r="A1" s="1" t="s">
        <v>0</v>
      </c>
      <c r="B1" s="1" t="s">
        <v>1</v>
      </c>
      <c r="C1" s="20" t="s">
        <v>2</v>
      </c>
      <c r="D1" s="1" t="s">
        <v>3</v>
      </c>
      <c r="E1" s="21" t="s">
        <v>4</v>
      </c>
      <c r="F1" s="1" t="s">
        <v>3</v>
      </c>
      <c r="G1" s="174" t="s">
        <v>5</v>
      </c>
      <c r="H1" s="1" t="s">
        <v>3</v>
      </c>
      <c r="I1" s="1"/>
      <c r="K1" s="55"/>
      <c r="L1" s="47"/>
      <c r="M1" s="47"/>
      <c r="N1" s="47"/>
      <c r="O1" s="47"/>
      <c r="P1" s="47"/>
      <c r="Q1" s="47"/>
      <c r="R1" s="48"/>
      <c r="S1" s="48"/>
      <c r="T1" s="48"/>
      <c r="U1" s="48"/>
      <c r="V1" s="48"/>
      <c r="W1" s="49"/>
      <c r="X1" s="49"/>
    </row>
    <row r="2" spans="1:24" x14ac:dyDescent="0.5">
      <c r="A2" s="59">
        <v>1</v>
      </c>
      <c r="B2" s="4" t="s">
        <v>6</v>
      </c>
      <c r="C2" s="5"/>
      <c r="D2" s="5"/>
      <c r="E2" s="5"/>
      <c r="F2" s="5"/>
      <c r="G2" s="25"/>
      <c r="H2" s="5"/>
      <c r="I2" s="5"/>
      <c r="K2" s="56" t="s">
        <v>12</v>
      </c>
      <c r="L2" s="50" t="s">
        <v>15</v>
      </c>
      <c r="M2" s="50" t="s">
        <v>16</v>
      </c>
      <c r="N2" s="50" t="s">
        <v>17</v>
      </c>
      <c r="O2" s="50" t="s">
        <v>18</v>
      </c>
      <c r="P2" s="50" t="s">
        <v>21</v>
      </c>
      <c r="Q2" s="51" t="s">
        <v>27</v>
      </c>
      <c r="R2" s="52" t="s">
        <v>36</v>
      </c>
      <c r="S2" s="52" t="s">
        <v>37</v>
      </c>
      <c r="T2" s="53" t="s">
        <v>38</v>
      </c>
      <c r="U2" s="53" t="s">
        <v>38</v>
      </c>
      <c r="V2" s="53" t="s">
        <v>46</v>
      </c>
      <c r="W2" s="54"/>
      <c r="X2" s="54"/>
    </row>
    <row r="3" spans="1:24" x14ac:dyDescent="0.5">
      <c r="A3" s="60">
        <v>1.1000000000000001</v>
      </c>
      <c r="B3" s="6" t="s">
        <v>7</v>
      </c>
      <c r="C3" s="7"/>
      <c r="D3" s="7"/>
      <c r="E3" s="7"/>
      <c r="F3" s="7"/>
      <c r="G3" s="26"/>
      <c r="H3" s="7"/>
      <c r="I3" s="7"/>
      <c r="K3" s="57" t="s">
        <v>13</v>
      </c>
      <c r="L3" s="34">
        <v>1</v>
      </c>
      <c r="M3" s="34">
        <v>1</v>
      </c>
      <c r="N3" s="34">
        <v>0.25</v>
      </c>
      <c r="O3" s="34">
        <v>1.5</v>
      </c>
      <c r="P3" s="34">
        <v>0.1</v>
      </c>
      <c r="Q3" s="34">
        <v>0.05</v>
      </c>
      <c r="R3" s="34"/>
      <c r="S3" s="34"/>
      <c r="T3" s="35">
        <v>7</v>
      </c>
      <c r="U3" s="35">
        <v>7</v>
      </c>
      <c r="V3" s="35"/>
      <c r="W3" s="33"/>
      <c r="X3" s="33"/>
    </row>
    <row r="4" spans="1:24" x14ac:dyDescent="0.5">
      <c r="A4" s="7"/>
      <c r="B4" s="8" t="s">
        <v>8</v>
      </c>
      <c r="C4" s="19">
        <f>L3*M3*O3</f>
        <v>1.5</v>
      </c>
      <c r="D4" s="11" t="s">
        <v>9</v>
      </c>
      <c r="E4" s="11">
        <v>6</v>
      </c>
      <c r="F4" s="11" t="s">
        <v>10</v>
      </c>
      <c r="G4" s="27">
        <f>C4*E4</f>
        <v>9</v>
      </c>
      <c r="H4" s="11" t="str">
        <f>D4</f>
        <v>ลบ.ม.</v>
      </c>
      <c r="I4" s="11"/>
      <c r="K4" s="58" t="s">
        <v>14</v>
      </c>
      <c r="L4" s="36">
        <v>0.8</v>
      </c>
      <c r="M4" s="36">
        <v>1.2</v>
      </c>
      <c r="N4" s="36">
        <v>0.25</v>
      </c>
      <c r="O4" s="36">
        <v>1.5</v>
      </c>
      <c r="P4" s="36">
        <v>0.1</v>
      </c>
      <c r="Q4" s="36">
        <v>0.05</v>
      </c>
      <c r="R4" s="36"/>
      <c r="S4" s="36"/>
      <c r="T4" s="37">
        <v>6</v>
      </c>
      <c r="U4" s="37">
        <v>8</v>
      </c>
    </row>
    <row r="5" spans="1:24" x14ac:dyDescent="0.5">
      <c r="A5" s="7"/>
      <c r="B5" s="8" t="s">
        <v>11</v>
      </c>
      <c r="C5" s="19">
        <f>L4*M4*O4</f>
        <v>1.44</v>
      </c>
      <c r="D5" s="11" t="s">
        <v>9</v>
      </c>
      <c r="E5" s="11">
        <v>2</v>
      </c>
      <c r="F5" s="11" t="s">
        <v>10</v>
      </c>
      <c r="G5" s="27">
        <f>C5*E5</f>
        <v>2.88</v>
      </c>
      <c r="H5" s="11" t="str">
        <f>D5</f>
        <v>ลบ.ม.</v>
      </c>
      <c r="I5" s="11"/>
      <c r="K5" s="58" t="s">
        <v>25</v>
      </c>
      <c r="L5" s="36">
        <v>0.25</v>
      </c>
      <c r="M5" s="36">
        <v>0.25</v>
      </c>
      <c r="N5" s="36">
        <v>1.5</v>
      </c>
      <c r="O5" s="36"/>
      <c r="P5" s="36"/>
      <c r="Q5" s="36"/>
      <c r="R5" s="36">
        <f>2*(L5-0.05)+2*(M5-0.05)</f>
        <v>0.8</v>
      </c>
      <c r="S5" s="36">
        <f>(N5/0.15)+1</f>
        <v>11</v>
      </c>
      <c r="T5" s="37">
        <v>4</v>
      </c>
    </row>
    <row r="6" spans="1:24" x14ac:dyDescent="0.5">
      <c r="A6" s="14"/>
      <c r="B6" s="15" t="s">
        <v>19</v>
      </c>
      <c r="C6" s="16"/>
      <c r="D6" s="14"/>
      <c r="E6" s="14"/>
      <c r="F6" s="14"/>
      <c r="G6" s="28">
        <f>SUM(G4:G5)</f>
        <v>11.879999999999999</v>
      </c>
      <c r="H6" s="14" t="s">
        <v>9</v>
      </c>
      <c r="I6" s="14"/>
      <c r="K6" s="58" t="s">
        <v>29</v>
      </c>
      <c r="L6" s="36">
        <v>6</v>
      </c>
      <c r="M6" s="36">
        <v>10.8</v>
      </c>
      <c r="N6" s="36">
        <v>0.1</v>
      </c>
      <c r="O6" s="36"/>
      <c r="P6" s="36"/>
      <c r="Q6" s="36"/>
      <c r="R6" s="36"/>
      <c r="S6" s="36"/>
    </row>
    <row r="7" spans="1:24" x14ac:dyDescent="0.5">
      <c r="A7" s="61">
        <v>1.2</v>
      </c>
      <c r="B7" s="2" t="s">
        <v>20</v>
      </c>
      <c r="C7" s="19"/>
      <c r="D7" s="11"/>
      <c r="E7" s="11"/>
      <c r="F7" s="11"/>
      <c r="G7" s="27"/>
      <c r="H7" s="11"/>
      <c r="I7" s="11"/>
      <c r="K7" s="58" t="s">
        <v>45</v>
      </c>
      <c r="L7" s="36"/>
      <c r="M7" s="36"/>
      <c r="N7" s="36"/>
      <c r="O7" s="36"/>
      <c r="P7" s="36"/>
      <c r="Q7" s="36"/>
      <c r="R7" s="36"/>
      <c r="S7" s="36"/>
      <c r="V7" s="37">
        <v>0.03</v>
      </c>
    </row>
    <row r="8" spans="1:24" x14ac:dyDescent="0.5">
      <c r="A8" s="7"/>
      <c r="B8" s="8" t="s">
        <v>8</v>
      </c>
      <c r="C8" s="19">
        <f>L3*M3*P3</f>
        <v>0.1</v>
      </c>
      <c r="D8" s="11" t="s">
        <v>9</v>
      </c>
      <c r="E8" s="11">
        <v>6</v>
      </c>
      <c r="F8" s="11" t="s">
        <v>10</v>
      </c>
      <c r="G8" s="27">
        <f>C8*E8</f>
        <v>0.60000000000000009</v>
      </c>
      <c r="H8" s="11" t="str">
        <f>D8</f>
        <v>ลบ.ม.</v>
      </c>
      <c r="I8" s="11"/>
      <c r="K8" s="58" t="s">
        <v>120</v>
      </c>
      <c r="L8" s="75"/>
      <c r="M8" s="75">
        <v>17</v>
      </c>
      <c r="N8" s="75"/>
      <c r="O8" s="75"/>
      <c r="P8" s="75"/>
      <c r="Q8" s="36"/>
      <c r="R8" s="36"/>
      <c r="S8" s="36"/>
      <c r="U8" s="37">
        <v>8</v>
      </c>
    </row>
    <row r="9" spans="1:24" x14ac:dyDescent="0.5">
      <c r="A9" s="7"/>
      <c r="B9" s="8" t="s">
        <v>11</v>
      </c>
      <c r="C9" s="19">
        <f>L4*M4*P4</f>
        <v>9.6000000000000002E-2</v>
      </c>
      <c r="D9" s="11" t="s">
        <v>9</v>
      </c>
      <c r="E9" s="11">
        <v>2</v>
      </c>
      <c r="F9" s="11" t="s">
        <v>10</v>
      </c>
      <c r="G9" s="27">
        <f>C9*E9</f>
        <v>0.192</v>
      </c>
      <c r="H9" s="11" t="str">
        <f>D9</f>
        <v>ลบ.ม.</v>
      </c>
      <c r="I9" s="11"/>
      <c r="L9" s="36"/>
      <c r="M9" s="36"/>
      <c r="N9" s="36"/>
      <c r="O9" s="36"/>
      <c r="P9" s="36"/>
      <c r="Q9" s="36"/>
      <c r="R9" s="36"/>
      <c r="S9" s="36"/>
    </row>
    <row r="10" spans="1:24" x14ac:dyDescent="0.5">
      <c r="A10" s="62"/>
      <c r="B10" s="43" t="s">
        <v>19</v>
      </c>
      <c r="C10" s="44"/>
      <c r="D10" s="45"/>
      <c r="E10" s="45"/>
      <c r="F10" s="45"/>
      <c r="G10" s="46">
        <f>SUM(G8:G9)</f>
        <v>0.79200000000000004</v>
      </c>
      <c r="H10" s="45" t="s">
        <v>9</v>
      </c>
      <c r="I10" s="45"/>
      <c r="L10" s="36"/>
      <c r="M10" s="36"/>
      <c r="N10" s="36"/>
      <c r="O10" s="36"/>
      <c r="P10" s="36"/>
      <c r="Q10" s="36"/>
      <c r="R10" s="36"/>
      <c r="S10" s="36"/>
    </row>
    <row r="11" spans="1:24" x14ac:dyDescent="0.5">
      <c r="A11" s="61">
        <v>1.3</v>
      </c>
      <c r="B11" s="17" t="s">
        <v>22</v>
      </c>
      <c r="C11" s="19"/>
      <c r="D11" s="11"/>
      <c r="E11" s="11"/>
      <c r="F11" s="11"/>
      <c r="G11" s="27"/>
      <c r="H11" s="11"/>
      <c r="I11" s="11"/>
      <c r="L11" s="36"/>
      <c r="M11" s="36"/>
      <c r="N11" s="36"/>
      <c r="O11" s="36"/>
      <c r="P11" s="36"/>
      <c r="Q11" s="36"/>
      <c r="R11" s="36"/>
      <c r="S11" s="36"/>
    </row>
    <row r="12" spans="1:24" x14ac:dyDescent="0.5">
      <c r="A12" s="7"/>
      <c r="B12" s="8" t="s">
        <v>8</v>
      </c>
      <c r="C12" s="19">
        <f>L3*M3*Q3</f>
        <v>0.05</v>
      </c>
      <c r="D12" s="11" t="s">
        <v>9</v>
      </c>
      <c r="E12" s="11">
        <v>6</v>
      </c>
      <c r="F12" s="11" t="s">
        <v>10</v>
      </c>
      <c r="G12" s="27">
        <f>C12*E12</f>
        <v>0.30000000000000004</v>
      </c>
      <c r="H12" s="11" t="str">
        <f>D12</f>
        <v>ลบ.ม.</v>
      </c>
      <c r="I12" s="11"/>
      <c r="L12" s="36"/>
      <c r="M12" s="36"/>
      <c r="N12" s="36"/>
      <c r="O12" s="36"/>
      <c r="P12" s="36"/>
      <c r="Q12" s="36"/>
      <c r="R12" s="36"/>
      <c r="S12" s="36"/>
    </row>
    <row r="13" spans="1:24" x14ac:dyDescent="0.5">
      <c r="A13" s="7"/>
      <c r="B13" s="8" t="s">
        <v>11</v>
      </c>
      <c r="C13" s="19">
        <f>L4*M4*Q4</f>
        <v>4.8000000000000001E-2</v>
      </c>
      <c r="D13" s="11" t="s">
        <v>9</v>
      </c>
      <c r="E13" s="11">
        <v>2</v>
      </c>
      <c r="F13" s="11" t="s">
        <v>10</v>
      </c>
      <c r="G13" s="27">
        <f>C13*E13</f>
        <v>9.6000000000000002E-2</v>
      </c>
      <c r="H13" s="11" t="str">
        <f>D13</f>
        <v>ลบ.ม.</v>
      </c>
      <c r="I13" s="11"/>
      <c r="L13" s="36"/>
      <c r="M13" s="36"/>
      <c r="N13" s="36"/>
      <c r="O13" s="36"/>
      <c r="P13" s="36"/>
      <c r="Q13" s="36"/>
      <c r="R13" s="36"/>
      <c r="S13" s="36"/>
    </row>
    <row r="14" spans="1:24" x14ac:dyDescent="0.5">
      <c r="A14" s="62"/>
      <c r="B14" s="43" t="s">
        <v>19</v>
      </c>
      <c r="C14" s="44"/>
      <c r="D14" s="45"/>
      <c r="E14" s="45"/>
      <c r="F14" s="45"/>
      <c r="G14" s="46">
        <f>SUM(G12:G13)</f>
        <v>0.39600000000000002</v>
      </c>
      <c r="H14" s="45" t="s">
        <v>9</v>
      </c>
      <c r="I14" s="45"/>
      <c r="L14" s="36"/>
      <c r="M14" s="36"/>
      <c r="N14" s="36"/>
      <c r="O14" s="36"/>
      <c r="P14" s="36"/>
      <c r="Q14" s="36"/>
      <c r="R14" s="36"/>
      <c r="S14" s="36"/>
    </row>
    <row r="15" spans="1:24" ht="43.5" x14ac:dyDescent="0.5">
      <c r="A15" s="61">
        <v>1.4</v>
      </c>
      <c r="B15" s="18" t="s">
        <v>23</v>
      </c>
      <c r="C15" s="19"/>
      <c r="D15" s="11"/>
      <c r="E15" s="11"/>
      <c r="F15" s="11"/>
      <c r="G15" s="27"/>
      <c r="H15" s="11"/>
      <c r="I15" s="11"/>
      <c r="L15" s="36"/>
      <c r="M15" s="36"/>
      <c r="N15" s="36"/>
      <c r="O15" s="36"/>
      <c r="P15" s="36"/>
      <c r="Q15" s="36"/>
      <c r="R15" s="36"/>
      <c r="S15" s="36"/>
    </row>
    <row r="16" spans="1:24" x14ac:dyDescent="0.5">
      <c r="A16" s="7"/>
      <c r="B16" s="8" t="s">
        <v>8</v>
      </c>
      <c r="C16" s="19">
        <f>L3*M3*N3</f>
        <v>0.25</v>
      </c>
      <c r="D16" s="11" t="s">
        <v>9</v>
      </c>
      <c r="E16" s="11">
        <v>6</v>
      </c>
      <c r="F16" s="11" t="s">
        <v>10</v>
      </c>
      <c r="G16" s="27">
        <f>C16*E16</f>
        <v>1.5</v>
      </c>
      <c r="H16" s="11" t="str">
        <f>D16</f>
        <v>ลบ.ม.</v>
      </c>
      <c r="I16" s="11"/>
      <c r="L16" s="36"/>
      <c r="M16" s="36"/>
      <c r="N16" s="36"/>
      <c r="O16" s="36"/>
      <c r="P16" s="36"/>
      <c r="Q16" s="36"/>
      <c r="R16" s="36"/>
      <c r="S16" s="36"/>
    </row>
    <row r="17" spans="1:19" x14ac:dyDescent="0.5">
      <c r="A17" s="7"/>
      <c r="B17" s="8" t="s">
        <v>11</v>
      </c>
      <c r="C17" s="19">
        <f>L4*M4*N4</f>
        <v>0.24</v>
      </c>
      <c r="D17" s="11" t="s">
        <v>9</v>
      </c>
      <c r="E17" s="11">
        <v>2</v>
      </c>
      <c r="F17" s="11" t="s">
        <v>10</v>
      </c>
      <c r="G17" s="27">
        <f>C17*E17</f>
        <v>0.48</v>
      </c>
      <c r="H17" s="11" t="str">
        <f>D17</f>
        <v>ลบ.ม.</v>
      </c>
      <c r="I17" s="11"/>
      <c r="L17" s="36"/>
      <c r="M17" s="36"/>
      <c r="N17" s="36"/>
      <c r="O17" s="36"/>
      <c r="P17" s="36"/>
      <c r="Q17" s="36"/>
      <c r="R17" s="36"/>
      <c r="S17" s="36"/>
    </row>
    <row r="18" spans="1:19" x14ac:dyDescent="0.5">
      <c r="A18" s="7"/>
      <c r="B18" s="8" t="s">
        <v>24</v>
      </c>
      <c r="C18" s="19">
        <f>L5*M5*N5</f>
        <v>9.375E-2</v>
      </c>
      <c r="D18" s="11" t="s">
        <v>9</v>
      </c>
      <c r="E18" s="11">
        <v>8</v>
      </c>
      <c r="F18" s="11" t="s">
        <v>26</v>
      </c>
      <c r="G18" s="27">
        <f>C18*E18</f>
        <v>0.75</v>
      </c>
      <c r="H18" s="11" t="str">
        <f>D18</f>
        <v>ลบ.ม.</v>
      </c>
      <c r="I18" s="11"/>
      <c r="L18" s="36"/>
      <c r="M18" s="36"/>
      <c r="N18" s="36"/>
      <c r="O18" s="36"/>
      <c r="P18" s="36"/>
      <c r="Q18" s="36"/>
      <c r="R18" s="36"/>
      <c r="S18" s="36"/>
    </row>
    <row r="19" spans="1:19" x14ac:dyDescent="0.5">
      <c r="A19" s="7"/>
      <c r="B19" s="22" t="s">
        <v>28</v>
      </c>
      <c r="C19" s="23">
        <f>L6*M6*N6</f>
        <v>6.4800000000000013</v>
      </c>
      <c r="D19" s="11" t="s">
        <v>9</v>
      </c>
      <c r="E19" s="24">
        <v>1</v>
      </c>
      <c r="F19" s="24" t="s">
        <v>30</v>
      </c>
      <c r="G19" s="27">
        <f>C19*E19</f>
        <v>6.4800000000000013</v>
      </c>
      <c r="H19" s="11" t="str">
        <f>D19</f>
        <v>ลบ.ม.</v>
      </c>
      <c r="I19" s="24"/>
      <c r="L19" s="36"/>
      <c r="M19" s="36"/>
      <c r="N19" s="36"/>
      <c r="O19" s="36"/>
      <c r="P19" s="36"/>
      <c r="Q19" s="36"/>
      <c r="R19" s="36"/>
      <c r="S19" s="36"/>
    </row>
    <row r="20" spans="1:19" x14ac:dyDescent="0.5">
      <c r="A20" s="62"/>
      <c r="B20" s="43" t="s">
        <v>19</v>
      </c>
      <c r="C20" s="44"/>
      <c r="D20" s="45"/>
      <c r="E20" s="45"/>
      <c r="F20" s="45"/>
      <c r="G20" s="46">
        <f>SUM(G16:G19)</f>
        <v>9.2100000000000009</v>
      </c>
      <c r="H20" s="45" t="s">
        <v>9</v>
      </c>
      <c r="I20" s="45"/>
      <c r="L20" s="36"/>
      <c r="M20" s="36"/>
      <c r="N20" s="36"/>
      <c r="O20" s="36"/>
      <c r="P20" s="36"/>
      <c r="Q20" s="36"/>
      <c r="R20" s="36"/>
      <c r="S20" s="36"/>
    </row>
    <row r="21" spans="1:19" x14ac:dyDescent="0.5">
      <c r="A21" s="61">
        <v>1.5</v>
      </c>
      <c r="B21" s="17" t="s">
        <v>31</v>
      </c>
      <c r="C21" s="19"/>
      <c r="D21" s="11"/>
      <c r="E21" s="11"/>
      <c r="F21" s="11"/>
      <c r="G21" s="27"/>
      <c r="H21" s="11"/>
      <c r="I21" s="11"/>
    </row>
    <row r="22" spans="1:19" x14ac:dyDescent="0.5">
      <c r="A22" s="7"/>
      <c r="B22" s="8" t="s">
        <v>8</v>
      </c>
      <c r="C22" s="19">
        <f>(2*L3+2*M3)*N3</f>
        <v>1</v>
      </c>
      <c r="D22" s="11" t="s">
        <v>32</v>
      </c>
      <c r="E22" s="11">
        <v>6</v>
      </c>
      <c r="F22" s="11" t="s">
        <v>10</v>
      </c>
      <c r="G22" s="27">
        <f>C22*E22</f>
        <v>6</v>
      </c>
      <c r="H22" s="11" t="str">
        <f>D22</f>
        <v>ตร.ม.</v>
      </c>
      <c r="I22" s="11"/>
    </row>
    <row r="23" spans="1:19" x14ac:dyDescent="0.5">
      <c r="A23" s="7"/>
      <c r="B23" s="8" t="s">
        <v>11</v>
      </c>
      <c r="C23" s="19">
        <f>(2*L4+2*M4)*N4</f>
        <v>1</v>
      </c>
      <c r="D23" s="11" t="s">
        <v>32</v>
      </c>
      <c r="E23" s="11">
        <v>2</v>
      </c>
      <c r="F23" s="11" t="s">
        <v>10</v>
      </c>
      <c r="G23" s="27">
        <f>C23*E23</f>
        <v>2</v>
      </c>
      <c r="H23" s="11" t="str">
        <f>D23</f>
        <v>ตร.ม.</v>
      </c>
      <c r="I23" s="11"/>
    </row>
    <row r="24" spans="1:19" x14ac:dyDescent="0.5">
      <c r="A24" s="7"/>
      <c r="B24" s="8" t="s">
        <v>24</v>
      </c>
      <c r="C24" s="19">
        <f>(2*L5+2*M5)*N5</f>
        <v>1.5</v>
      </c>
      <c r="D24" s="11" t="s">
        <v>32</v>
      </c>
      <c r="E24" s="11">
        <v>8</v>
      </c>
      <c r="F24" s="11" t="s">
        <v>26</v>
      </c>
      <c r="G24" s="27">
        <f>C24*E24</f>
        <v>12</v>
      </c>
      <c r="H24" s="11" t="str">
        <f>D24</f>
        <v>ตร.ม.</v>
      </c>
      <c r="I24" s="11"/>
    </row>
    <row r="25" spans="1:19" x14ac:dyDescent="0.5">
      <c r="A25" s="7"/>
      <c r="B25" s="22" t="s">
        <v>28</v>
      </c>
      <c r="C25" s="19">
        <f>(2*L6+2*M6)*N6</f>
        <v>3.3600000000000003</v>
      </c>
      <c r="D25" s="11" t="s">
        <v>32</v>
      </c>
      <c r="E25" s="24">
        <v>1</v>
      </c>
      <c r="F25" s="24" t="s">
        <v>30</v>
      </c>
      <c r="G25" s="27">
        <f>C25*E25</f>
        <v>3.3600000000000003</v>
      </c>
      <c r="H25" s="11" t="str">
        <f>D25</f>
        <v>ตร.ม.</v>
      </c>
      <c r="I25" s="11"/>
    </row>
    <row r="26" spans="1:19" x14ac:dyDescent="0.5">
      <c r="A26" s="62"/>
      <c r="B26" s="43" t="s">
        <v>19</v>
      </c>
      <c r="C26" s="44"/>
      <c r="D26" s="45"/>
      <c r="E26" s="45"/>
      <c r="F26" s="45"/>
      <c r="G26" s="46">
        <f>SUM(G22:G25)</f>
        <v>23.36</v>
      </c>
      <c r="H26" s="45" t="str">
        <f>D25</f>
        <v>ตร.ม.</v>
      </c>
      <c r="I26" s="45"/>
    </row>
    <row r="27" spans="1:19" x14ac:dyDescent="0.5">
      <c r="A27" s="63">
        <v>1.6</v>
      </c>
      <c r="B27" s="39" t="s">
        <v>33</v>
      </c>
      <c r="C27" s="40"/>
      <c r="D27" s="41"/>
      <c r="E27" s="41"/>
      <c r="F27" s="41"/>
      <c r="G27" s="42"/>
      <c r="H27" s="41"/>
      <c r="I27" s="41"/>
    </row>
    <row r="28" spans="1:19" x14ac:dyDescent="0.5">
      <c r="A28" s="7" t="s">
        <v>34</v>
      </c>
      <c r="B28" s="8" t="s">
        <v>39</v>
      </c>
      <c r="C28" s="19"/>
      <c r="D28" s="11"/>
      <c r="E28" s="11"/>
      <c r="F28" s="11"/>
      <c r="G28" s="27"/>
      <c r="H28" s="11"/>
      <c r="I28" s="11"/>
    </row>
    <row r="29" spans="1:19" x14ac:dyDescent="0.5">
      <c r="A29" s="7"/>
      <c r="B29" s="8" t="s">
        <v>8</v>
      </c>
      <c r="C29" s="19">
        <f>2*L3+2*M3</f>
        <v>4</v>
      </c>
      <c r="D29" s="11" t="s">
        <v>35</v>
      </c>
      <c r="E29" s="11">
        <v>6</v>
      </c>
      <c r="F29" s="11" t="s">
        <v>10</v>
      </c>
      <c r="G29" s="27">
        <f>C29*E29</f>
        <v>24</v>
      </c>
      <c r="H29" s="11" t="str">
        <f>D29</f>
        <v>เมตร</v>
      </c>
      <c r="I29" s="11"/>
    </row>
    <row r="30" spans="1:19" x14ac:dyDescent="0.5">
      <c r="A30" s="7"/>
      <c r="B30" s="8" t="s">
        <v>11</v>
      </c>
      <c r="C30" s="19">
        <f>2*L4+2*M4</f>
        <v>4</v>
      </c>
      <c r="D30" s="11" t="s">
        <v>35</v>
      </c>
      <c r="E30" s="11">
        <v>2</v>
      </c>
      <c r="F30" s="11" t="s">
        <v>10</v>
      </c>
      <c r="G30" s="27">
        <f>C30*E30</f>
        <v>8</v>
      </c>
      <c r="H30" s="11" t="str">
        <f>D30</f>
        <v>เมตร</v>
      </c>
      <c r="I30" s="11"/>
    </row>
    <row r="31" spans="1:19" x14ac:dyDescent="0.5">
      <c r="A31" s="7"/>
      <c r="B31" s="8" t="s">
        <v>24</v>
      </c>
      <c r="C31" s="19">
        <f>R5*S5</f>
        <v>8.8000000000000007</v>
      </c>
      <c r="D31" s="11" t="s">
        <v>35</v>
      </c>
      <c r="E31" s="11">
        <v>8</v>
      </c>
      <c r="F31" s="11" t="s">
        <v>26</v>
      </c>
      <c r="G31" s="27">
        <f>C31*E31</f>
        <v>70.400000000000006</v>
      </c>
      <c r="H31" s="11" t="str">
        <f>D31</f>
        <v>เมตร</v>
      </c>
      <c r="I31" s="11"/>
    </row>
    <row r="32" spans="1:19" x14ac:dyDescent="0.5">
      <c r="A32" s="7"/>
      <c r="B32" s="86" t="s">
        <v>19</v>
      </c>
      <c r="C32" s="87"/>
      <c r="D32" s="88"/>
      <c r="E32" s="88"/>
      <c r="F32" s="88"/>
      <c r="G32" s="89">
        <f>SUM(G29:G31)*1.07</f>
        <v>109.56800000000001</v>
      </c>
      <c r="H32" s="88" t="str">
        <f>D31</f>
        <v>เมตร</v>
      </c>
      <c r="I32" s="88"/>
    </row>
    <row r="33" spans="1:9" x14ac:dyDescent="0.5">
      <c r="A33" s="62"/>
      <c r="B33" s="43" t="s">
        <v>19</v>
      </c>
      <c r="C33" s="44">
        <v>4.99</v>
      </c>
      <c r="D33" s="45" t="s">
        <v>116</v>
      </c>
      <c r="E33" s="45"/>
      <c r="F33" s="45"/>
      <c r="G33" s="46">
        <f>ROUNDUP(G32/10,0)*C33</f>
        <v>54.89</v>
      </c>
      <c r="H33" s="45" t="s">
        <v>115</v>
      </c>
      <c r="I33" s="45"/>
    </row>
    <row r="34" spans="1:9" x14ac:dyDescent="0.5">
      <c r="A34" s="3" t="s">
        <v>42</v>
      </c>
      <c r="B34" s="31" t="s">
        <v>41</v>
      </c>
      <c r="C34" s="19"/>
      <c r="D34" s="11"/>
      <c r="E34" s="11"/>
      <c r="F34" s="11"/>
      <c r="G34" s="27"/>
      <c r="H34" s="11"/>
      <c r="I34" s="11"/>
    </row>
    <row r="35" spans="1:9" x14ac:dyDescent="0.5">
      <c r="A35" s="7"/>
      <c r="B35" s="8" t="s">
        <v>8</v>
      </c>
      <c r="C35" s="19">
        <f>L3*T3+M3*U3</f>
        <v>14</v>
      </c>
      <c r="D35" s="11" t="s">
        <v>35</v>
      </c>
      <c r="E35" s="11">
        <v>6</v>
      </c>
      <c r="F35" s="11" t="s">
        <v>10</v>
      </c>
      <c r="G35" s="27">
        <f>C35*E35</f>
        <v>84</v>
      </c>
      <c r="H35" s="11" t="str">
        <f>D35</f>
        <v>เมตร</v>
      </c>
      <c r="I35" s="11"/>
    </row>
    <row r="36" spans="1:9" x14ac:dyDescent="0.5">
      <c r="A36" s="7"/>
      <c r="B36" s="8" t="s">
        <v>11</v>
      </c>
      <c r="C36" s="19">
        <f>L4*U4+M4*T4</f>
        <v>13.6</v>
      </c>
      <c r="D36" s="11" t="s">
        <v>35</v>
      </c>
      <c r="E36" s="11">
        <v>2</v>
      </c>
      <c r="F36" s="11" t="s">
        <v>10</v>
      </c>
      <c r="G36" s="27">
        <f>C36*E36</f>
        <v>27.2</v>
      </c>
      <c r="H36" s="11" t="str">
        <f>D36</f>
        <v>เมตร</v>
      </c>
      <c r="I36" s="11"/>
    </row>
    <row r="37" spans="1:9" x14ac:dyDescent="0.5">
      <c r="A37" s="7"/>
      <c r="B37" s="8" t="s">
        <v>24</v>
      </c>
      <c r="C37" s="19">
        <f>(N5+0.3)*T5</f>
        <v>7.2</v>
      </c>
      <c r="D37" s="11" t="s">
        <v>35</v>
      </c>
      <c r="E37" s="11">
        <v>8</v>
      </c>
      <c r="F37" s="11" t="s">
        <v>26</v>
      </c>
      <c r="G37" s="27">
        <f>C37*E37</f>
        <v>57.6</v>
      </c>
      <c r="H37" s="11" t="str">
        <f>D37</f>
        <v>เมตร</v>
      </c>
      <c r="I37" s="11"/>
    </row>
    <row r="38" spans="1:9" x14ac:dyDescent="0.5">
      <c r="A38" s="7"/>
      <c r="B38" s="86"/>
      <c r="C38" s="87"/>
      <c r="D38" s="88"/>
      <c r="E38" s="88"/>
      <c r="F38" s="88"/>
      <c r="G38" s="89">
        <f>SUM(G35:G37)*1.11</f>
        <v>187.36800000000002</v>
      </c>
      <c r="H38" s="88" t="str">
        <f>D37</f>
        <v>เมตร</v>
      </c>
      <c r="I38" s="88"/>
    </row>
    <row r="39" spans="1:9" x14ac:dyDescent="0.5">
      <c r="A39" s="62"/>
      <c r="B39" s="43" t="s">
        <v>19</v>
      </c>
      <c r="C39" s="44">
        <v>15.8</v>
      </c>
      <c r="D39" s="45" t="s">
        <v>116</v>
      </c>
      <c r="E39" s="45"/>
      <c r="F39" s="45"/>
      <c r="G39" s="46">
        <f>(G38/10)*C39</f>
        <v>296.04144000000002</v>
      </c>
      <c r="H39" s="45" t="s">
        <v>89</v>
      </c>
      <c r="I39" s="45"/>
    </row>
    <row r="40" spans="1:9" x14ac:dyDescent="0.5">
      <c r="A40" s="7" t="s">
        <v>43</v>
      </c>
      <c r="B40" s="8" t="s">
        <v>48</v>
      </c>
      <c r="C40" s="19"/>
      <c r="D40" s="11"/>
      <c r="E40" s="11"/>
      <c r="F40" s="11"/>
      <c r="G40" s="27"/>
      <c r="H40" s="11"/>
      <c r="I40" s="11"/>
    </row>
    <row r="41" spans="1:9" x14ac:dyDescent="0.5">
      <c r="A41" s="7"/>
      <c r="B41" s="22" t="s">
        <v>28</v>
      </c>
      <c r="C41" s="19">
        <f>L6*M6</f>
        <v>64.800000000000011</v>
      </c>
      <c r="D41" s="11" t="s">
        <v>32</v>
      </c>
      <c r="E41" s="24">
        <v>1</v>
      </c>
      <c r="F41" s="24" t="s">
        <v>30</v>
      </c>
      <c r="G41" s="27">
        <f>C41*E41</f>
        <v>64.800000000000011</v>
      </c>
      <c r="H41" s="11" t="str">
        <f>D41</f>
        <v>ตร.ม.</v>
      </c>
      <c r="I41" s="11"/>
    </row>
    <row r="42" spans="1:9" x14ac:dyDescent="0.5">
      <c r="A42" s="62"/>
      <c r="B42" s="43" t="s">
        <v>19</v>
      </c>
      <c r="C42" s="44"/>
      <c r="D42" s="45"/>
      <c r="E42" s="45"/>
      <c r="F42" s="45"/>
      <c r="G42" s="46">
        <f>SUM(G41)</f>
        <v>64.800000000000011</v>
      </c>
      <c r="H42" s="45" t="str">
        <f>D41</f>
        <v>ตร.ม.</v>
      </c>
      <c r="I42" s="45"/>
    </row>
    <row r="43" spans="1:9" x14ac:dyDescent="0.5">
      <c r="A43" s="7" t="s">
        <v>40</v>
      </c>
      <c r="B43" s="8" t="s">
        <v>44</v>
      </c>
      <c r="C43" s="19"/>
      <c r="D43" s="11"/>
      <c r="E43" s="11"/>
      <c r="F43" s="11"/>
      <c r="G43" s="27"/>
      <c r="H43" s="11"/>
      <c r="I43" s="11"/>
    </row>
    <row r="44" spans="1:9" x14ac:dyDescent="0.5">
      <c r="A44" s="66"/>
      <c r="B44" s="67" t="s">
        <v>19</v>
      </c>
      <c r="C44" s="68"/>
      <c r="D44" s="69"/>
      <c r="E44" s="69"/>
      <c r="F44" s="69"/>
      <c r="G44" s="70">
        <f>(((G39*15.8+G33*4.99)*0.03))</f>
        <v>148.54067556000001</v>
      </c>
      <c r="H44" s="69" t="s">
        <v>89</v>
      </c>
      <c r="I44" s="69"/>
    </row>
    <row r="45" spans="1:9" x14ac:dyDescent="0.5">
      <c r="A45" s="60">
        <v>1.7</v>
      </c>
      <c r="B45" s="6" t="s">
        <v>47</v>
      </c>
      <c r="C45" s="19"/>
      <c r="D45" s="11"/>
      <c r="E45" s="11"/>
      <c r="F45" s="11"/>
      <c r="G45" s="27"/>
      <c r="H45" s="11"/>
      <c r="I45" s="11"/>
    </row>
    <row r="46" spans="1:9" x14ac:dyDescent="0.5">
      <c r="A46" s="7" t="s">
        <v>49</v>
      </c>
      <c r="B46" s="8" t="s">
        <v>51</v>
      </c>
      <c r="C46" s="19"/>
      <c r="D46" s="11"/>
      <c r="E46" s="11"/>
      <c r="F46" s="11"/>
      <c r="G46" s="27"/>
      <c r="H46" s="11"/>
      <c r="I46" s="11"/>
    </row>
    <row r="47" spans="1:9" x14ac:dyDescent="0.5">
      <c r="A47" s="7"/>
      <c r="B47" s="8" t="s">
        <v>53</v>
      </c>
      <c r="C47" s="11">
        <v>2.9</v>
      </c>
      <c r="D47" s="11" t="s">
        <v>35</v>
      </c>
      <c r="E47" s="11">
        <v>8</v>
      </c>
      <c r="F47" s="11" t="s">
        <v>26</v>
      </c>
      <c r="G47" s="27">
        <f>C47*E47</f>
        <v>23.2</v>
      </c>
      <c r="H47" s="11" t="str">
        <f>D47</f>
        <v>เมตร</v>
      </c>
      <c r="I47" s="11"/>
    </row>
    <row r="48" spans="1:9" x14ac:dyDescent="0.5">
      <c r="A48" s="7"/>
      <c r="B48" s="8"/>
      <c r="C48" s="19"/>
      <c r="D48" s="11"/>
      <c r="E48" s="11"/>
      <c r="F48" s="11"/>
      <c r="G48" s="27">
        <f>SUM(G47:G47)</f>
        <v>23.2</v>
      </c>
      <c r="H48" s="11" t="str">
        <f>H47</f>
        <v>เมตร</v>
      </c>
      <c r="I48" s="11"/>
    </row>
    <row r="49" spans="1:9" x14ac:dyDescent="0.5">
      <c r="A49" s="62"/>
      <c r="B49" s="71" t="s">
        <v>19</v>
      </c>
      <c r="C49" s="72"/>
      <c r="D49" s="73"/>
      <c r="E49" s="73"/>
      <c r="F49" s="73"/>
      <c r="G49" s="74">
        <f>(G48/6)</f>
        <v>3.8666666666666667</v>
      </c>
      <c r="H49" s="73" t="s">
        <v>52</v>
      </c>
      <c r="I49" s="73"/>
    </row>
    <row r="50" spans="1:9" x14ac:dyDescent="0.5">
      <c r="A50" s="62"/>
      <c r="B50" s="71" t="s">
        <v>125</v>
      </c>
      <c r="C50" s="72">
        <v>16.8</v>
      </c>
      <c r="D50" s="73" t="s">
        <v>116</v>
      </c>
      <c r="E50" s="73"/>
      <c r="F50" s="73"/>
      <c r="G50" s="74">
        <f>C50*G49</f>
        <v>64.960000000000008</v>
      </c>
      <c r="H50" s="73" t="s">
        <v>89</v>
      </c>
      <c r="I50" s="73"/>
    </row>
    <row r="51" spans="1:9" x14ac:dyDescent="0.5">
      <c r="A51" s="7" t="s">
        <v>119</v>
      </c>
      <c r="B51" s="77" t="s">
        <v>126</v>
      </c>
      <c r="C51" s="78"/>
      <c r="D51" s="79"/>
      <c r="E51" s="79"/>
      <c r="F51" s="79"/>
      <c r="G51" s="80"/>
      <c r="H51" s="79"/>
      <c r="I51" s="79"/>
    </row>
    <row r="52" spans="1:9" x14ac:dyDescent="0.5">
      <c r="A52" s="7"/>
      <c r="B52" s="77" t="s">
        <v>120</v>
      </c>
      <c r="C52" s="78">
        <f>17</f>
        <v>17</v>
      </c>
      <c r="D52" s="79" t="s">
        <v>35</v>
      </c>
      <c r="E52" s="79">
        <v>8</v>
      </c>
      <c r="F52" s="79" t="s">
        <v>52</v>
      </c>
      <c r="G52" s="27">
        <f>C52*E52</f>
        <v>136</v>
      </c>
      <c r="H52" s="11" t="str">
        <f>D52</f>
        <v>เมตร</v>
      </c>
      <c r="I52" s="11"/>
    </row>
    <row r="53" spans="1:9" x14ac:dyDescent="0.5">
      <c r="A53" s="62"/>
      <c r="B53" s="71" t="s">
        <v>19</v>
      </c>
      <c r="C53" s="72"/>
      <c r="D53" s="73"/>
      <c r="E53" s="73"/>
      <c r="F53" s="73"/>
      <c r="G53" s="74">
        <f>(G52/6)</f>
        <v>22.666666666666668</v>
      </c>
      <c r="H53" s="73" t="s">
        <v>52</v>
      </c>
      <c r="I53" s="73"/>
    </row>
    <row r="54" spans="1:9" x14ac:dyDescent="0.5">
      <c r="A54" s="62"/>
      <c r="B54" s="71" t="s">
        <v>125</v>
      </c>
      <c r="C54" s="72">
        <v>16.5</v>
      </c>
      <c r="D54" s="73" t="s">
        <v>116</v>
      </c>
      <c r="E54" s="73"/>
      <c r="F54" s="73"/>
      <c r="G54" s="74">
        <f>C54*G53</f>
        <v>374</v>
      </c>
      <c r="H54" s="73" t="s">
        <v>89</v>
      </c>
      <c r="I54" s="73"/>
    </row>
    <row r="55" spans="1:9" x14ac:dyDescent="0.5">
      <c r="A55" s="7" t="s">
        <v>54</v>
      </c>
      <c r="B55" s="77" t="s">
        <v>127</v>
      </c>
      <c r="C55" s="78"/>
      <c r="D55" s="79"/>
      <c r="E55" s="79"/>
      <c r="F55" s="79"/>
      <c r="G55" s="80"/>
      <c r="H55" s="79"/>
      <c r="I55" s="79"/>
    </row>
    <row r="56" spans="1:9" x14ac:dyDescent="0.5">
      <c r="A56" s="7"/>
      <c r="B56" s="77" t="s">
        <v>121</v>
      </c>
      <c r="C56" s="78">
        <f>3.06*2</f>
        <v>6.12</v>
      </c>
      <c r="D56" s="79" t="s">
        <v>35</v>
      </c>
      <c r="E56" s="79">
        <v>4</v>
      </c>
      <c r="F56" s="79" t="s">
        <v>50</v>
      </c>
      <c r="G56" s="27">
        <f>C56*E56</f>
        <v>24.48</v>
      </c>
      <c r="H56" s="11" t="str">
        <f>D56</f>
        <v>เมตร</v>
      </c>
      <c r="I56" s="79"/>
    </row>
    <row r="57" spans="1:9" x14ac:dyDescent="0.5">
      <c r="A57" s="7"/>
      <c r="B57" s="8" t="s">
        <v>122</v>
      </c>
      <c r="C57" s="11">
        <v>0.4</v>
      </c>
      <c r="D57" s="79" t="s">
        <v>35</v>
      </c>
      <c r="E57" s="11">
        <v>4</v>
      </c>
      <c r="F57" s="79" t="s">
        <v>50</v>
      </c>
      <c r="G57" s="27">
        <f>C57*E57</f>
        <v>1.6</v>
      </c>
      <c r="H57" s="11" t="str">
        <f>D57</f>
        <v>เมตร</v>
      </c>
      <c r="I57" s="11"/>
    </row>
    <row r="58" spans="1:9" x14ac:dyDescent="0.5">
      <c r="A58" s="62"/>
      <c r="B58" s="71" t="s">
        <v>19</v>
      </c>
      <c r="C58" s="72"/>
      <c r="D58" s="73"/>
      <c r="E58" s="73"/>
      <c r="F58" s="73"/>
      <c r="G58" s="74">
        <f>(SUM(G56:G57)/6)</f>
        <v>4.3466666666666667</v>
      </c>
      <c r="H58" s="73" t="s">
        <v>52</v>
      </c>
      <c r="I58" s="73"/>
    </row>
    <row r="59" spans="1:9" x14ac:dyDescent="0.5">
      <c r="A59" s="62"/>
      <c r="B59" s="71" t="s">
        <v>125</v>
      </c>
      <c r="C59" s="72">
        <v>23</v>
      </c>
      <c r="D59" s="73" t="s">
        <v>116</v>
      </c>
      <c r="E59" s="73"/>
      <c r="F59" s="73"/>
      <c r="G59" s="74">
        <f>C59*G58</f>
        <v>99.973333333333329</v>
      </c>
      <c r="H59" s="73" t="s">
        <v>89</v>
      </c>
      <c r="I59" s="73"/>
    </row>
    <row r="60" spans="1:9" x14ac:dyDescent="0.5">
      <c r="A60" s="7" t="s">
        <v>54</v>
      </c>
      <c r="B60" s="77" t="s">
        <v>128</v>
      </c>
      <c r="C60" s="78"/>
      <c r="D60" s="79"/>
      <c r="E60" s="79"/>
      <c r="F60" s="79"/>
      <c r="G60" s="80"/>
      <c r="H60" s="79"/>
      <c r="I60" s="79"/>
    </row>
    <row r="61" spans="1:9" x14ac:dyDescent="0.5">
      <c r="A61" s="7"/>
      <c r="B61" s="77" t="s">
        <v>123</v>
      </c>
      <c r="C61" s="78">
        <v>4.0999999999999996</v>
      </c>
      <c r="D61" s="79" t="s">
        <v>35</v>
      </c>
      <c r="E61" s="79">
        <v>4</v>
      </c>
      <c r="F61" s="79" t="s">
        <v>50</v>
      </c>
      <c r="G61" s="27">
        <f>C61*E61</f>
        <v>16.399999999999999</v>
      </c>
      <c r="H61" s="11" t="str">
        <f>D61</f>
        <v>เมตร</v>
      </c>
      <c r="I61" s="79"/>
    </row>
    <row r="62" spans="1:9" x14ac:dyDescent="0.5">
      <c r="A62" s="7"/>
      <c r="B62" s="8" t="s">
        <v>124</v>
      </c>
      <c r="C62" s="11">
        <v>16</v>
      </c>
      <c r="D62" s="79" t="s">
        <v>35</v>
      </c>
      <c r="E62" s="11">
        <v>2</v>
      </c>
      <c r="F62" s="79" t="s">
        <v>50</v>
      </c>
      <c r="G62" s="27">
        <f>C62*E62</f>
        <v>32</v>
      </c>
      <c r="H62" s="11" t="str">
        <f>D62</f>
        <v>เมตร</v>
      </c>
      <c r="I62" s="11"/>
    </row>
    <row r="63" spans="1:9" x14ac:dyDescent="0.5">
      <c r="A63" s="62"/>
      <c r="B63" s="71" t="s">
        <v>19</v>
      </c>
      <c r="C63" s="72"/>
      <c r="D63" s="73"/>
      <c r="E63" s="73"/>
      <c r="F63" s="73"/>
      <c r="G63" s="74">
        <f>(SUM(G61:G62)/6)</f>
        <v>8.0666666666666664</v>
      </c>
      <c r="H63" s="73" t="s">
        <v>52</v>
      </c>
      <c r="I63" s="73"/>
    </row>
    <row r="64" spans="1:9" x14ac:dyDescent="0.5">
      <c r="A64" s="62"/>
      <c r="B64" s="71" t="s">
        <v>125</v>
      </c>
      <c r="C64" s="72">
        <v>25.6</v>
      </c>
      <c r="D64" s="73" t="s">
        <v>116</v>
      </c>
      <c r="E64" s="73"/>
      <c r="F64" s="73"/>
      <c r="G64" s="74">
        <f>C64*G63</f>
        <v>206.50666666666666</v>
      </c>
      <c r="H64" s="73" t="s">
        <v>89</v>
      </c>
      <c r="I64" s="73"/>
    </row>
    <row r="65" spans="1:9" x14ac:dyDescent="0.5">
      <c r="A65" s="7">
        <v>1.8</v>
      </c>
      <c r="B65" s="6" t="s">
        <v>90</v>
      </c>
      <c r="C65" s="78"/>
      <c r="D65" s="79"/>
      <c r="E65" s="79"/>
      <c r="F65" s="79"/>
      <c r="G65" s="80"/>
      <c r="H65" s="79"/>
      <c r="I65" s="79"/>
    </row>
    <row r="66" spans="1:9" x14ac:dyDescent="0.5">
      <c r="A66" s="7" t="s">
        <v>59</v>
      </c>
      <c r="B66" s="77" t="s">
        <v>61</v>
      </c>
      <c r="C66" s="78">
        <v>1</v>
      </c>
      <c r="D66" s="79" t="s">
        <v>30</v>
      </c>
      <c r="E66" s="11">
        <v>8</v>
      </c>
      <c r="F66" s="11" t="s">
        <v>26</v>
      </c>
      <c r="G66" s="27">
        <f>C66*E66</f>
        <v>8</v>
      </c>
      <c r="H66" s="11" t="str">
        <f>D66</f>
        <v>แผ่น</v>
      </c>
      <c r="I66" s="79"/>
    </row>
    <row r="67" spans="1:9" x14ac:dyDescent="0.5">
      <c r="A67" s="7"/>
      <c r="B67" s="77" t="s">
        <v>62</v>
      </c>
      <c r="C67" s="78">
        <v>0.5</v>
      </c>
      <c r="D67" s="79" t="s">
        <v>30</v>
      </c>
      <c r="E67" s="11">
        <v>4</v>
      </c>
      <c r="F67" s="11" t="s">
        <v>50</v>
      </c>
      <c r="G67" s="27">
        <f>C67*E67</f>
        <v>2</v>
      </c>
      <c r="H67" s="11" t="str">
        <f>D67</f>
        <v>แผ่น</v>
      </c>
      <c r="I67" s="79"/>
    </row>
    <row r="68" spans="1:9" x14ac:dyDescent="0.5">
      <c r="A68" s="62"/>
      <c r="B68" s="71" t="s">
        <v>19</v>
      </c>
      <c r="C68" s="72"/>
      <c r="D68" s="73"/>
      <c r="E68" s="73"/>
      <c r="F68" s="73"/>
      <c r="G68" s="74">
        <f>SUM(G66:G67)</f>
        <v>10</v>
      </c>
      <c r="H68" s="73" t="str">
        <f>D66</f>
        <v>แผ่น</v>
      </c>
      <c r="I68" s="73"/>
    </row>
    <row r="69" spans="1:9" x14ac:dyDescent="0.5">
      <c r="A69" s="7" t="s">
        <v>60</v>
      </c>
      <c r="B69" s="77" t="s">
        <v>131</v>
      </c>
      <c r="C69" s="78">
        <v>1</v>
      </c>
      <c r="D69" s="79" t="s">
        <v>30</v>
      </c>
      <c r="E69" s="11">
        <v>8</v>
      </c>
      <c r="F69" s="11" t="s">
        <v>26</v>
      </c>
      <c r="G69" s="27">
        <f>C69*E69</f>
        <v>8</v>
      </c>
      <c r="H69" s="11" t="str">
        <f>D69</f>
        <v>แผ่น</v>
      </c>
      <c r="I69" s="79"/>
    </row>
    <row r="70" spans="1:9" x14ac:dyDescent="0.5">
      <c r="A70" s="62"/>
      <c r="B70" s="71" t="s">
        <v>19</v>
      </c>
      <c r="C70" s="72"/>
      <c r="D70" s="73"/>
      <c r="E70" s="73"/>
      <c r="F70" s="73"/>
      <c r="G70" s="74">
        <f>G69</f>
        <v>8</v>
      </c>
      <c r="H70" s="73" t="str">
        <f>D69</f>
        <v>แผ่น</v>
      </c>
      <c r="I70" s="73"/>
    </row>
    <row r="71" spans="1:9" x14ac:dyDescent="0.5">
      <c r="A71" s="60">
        <v>1.9</v>
      </c>
      <c r="B71" s="6" t="s">
        <v>91</v>
      </c>
      <c r="C71" s="78"/>
      <c r="D71" s="79"/>
      <c r="E71" s="79"/>
      <c r="F71" s="79"/>
      <c r="G71" s="80"/>
      <c r="H71" s="79"/>
      <c r="I71" s="79"/>
    </row>
    <row r="72" spans="1:9" x14ac:dyDescent="0.5">
      <c r="A72" s="60"/>
      <c r="B72" s="77" t="s">
        <v>63</v>
      </c>
      <c r="C72" s="78">
        <v>4</v>
      </c>
      <c r="D72" s="79" t="s">
        <v>58</v>
      </c>
      <c r="E72" s="79">
        <v>8</v>
      </c>
      <c r="F72" s="79" t="s">
        <v>26</v>
      </c>
      <c r="G72" s="80">
        <f>C72*E72</f>
        <v>32</v>
      </c>
      <c r="H72" s="79" t="s">
        <v>57</v>
      </c>
      <c r="I72" s="79"/>
    </row>
    <row r="73" spans="1:9" x14ac:dyDescent="0.5">
      <c r="A73" s="62"/>
      <c r="B73" s="71" t="s">
        <v>19</v>
      </c>
      <c r="C73" s="72"/>
      <c r="D73" s="73"/>
      <c r="E73" s="73"/>
      <c r="F73" s="73"/>
      <c r="G73" s="74">
        <f>G72</f>
        <v>32</v>
      </c>
      <c r="H73" s="73" t="s">
        <v>57</v>
      </c>
      <c r="I73" s="73"/>
    </row>
    <row r="74" spans="1:9" x14ac:dyDescent="0.5">
      <c r="A74" s="81">
        <v>1.1000000000000001</v>
      </c>
      <c r="B74" s="76" t="s">
        <v>55</v>
      </c>
      <c r="C74" s="11"/>
      <c r="D74" s="11"/>
      <c r="E74" s="11"/>
      <c r="F74" s="11"/>
      <c r="G74" s="27"/>
      <c r="H74" s="11"/>
      <c r="I74" s="11"/>
    </row>
    <row r="75" spans="1:9" x14ac:dyDescent="0.5">
      <c r="A75" s="7"/>
      <c r="B75" s="8" t="s">
        <v>56</v>
      </c>
      <c r="C75" s="11">
        <f>6.15*17</f>
        <v>104.55000000000001</v>
      </c>
      <c r="D75" s="11" t="s">
        <v>32</v>
      </c>
      <c r="E75" s="11">
        <v>1</v>
      </c>
      <c r="F75" s="11" t="s">
        <v>19</v>
      </c>
      <c r="G75" s="27">
        <f>C75*E75</f>
        <v>104.55000000000001</v>
      </c>
      <c r="H75" s="11" t="str">
        <f>D75</f>
        <v>ตร.ม.</v>
      </c>
      <c r="I75" s="11"/>
    </row>
    <row r="76" spans="1:9" x14ac:dyDescent="0.5">
      <c r="A76" s="62"/>
      <c r="B76" s="71" t="s">
        <v>19</v>
      </c>
      <c r="C76" s="72"/>
      <c r="D76" s="73"/>
      <c r="E76" s="73"/>
      <c r="F76" s="73"/>
      <c r="G76" s="74">
        <f>G75</f>
        <v>104.55000000000001</v>
      </c>
      <c r="H76" s="72" t="str">
        <f>H75</f>
        <v>ตร.ม.</v>
      </c>
      <c r="I76" s="73"/>
    </row>
    <row r="77" spans="1:9" x14ac:dyDescent="0.5">
      <c r="A77" s="7">
        <v>1.1100000000000001</v>
      </c>
      <c r="B77" s="8" t="s">
        <v>118</v>
      </c>
      <c r="C77" s="11"/>
      <c r="D77" s="11"/>
      <c r="E77" s="11"/>
      <c r="F77" s="11"/>
      <c r="G77" s="27"/>
      <c r="H77" s="11"/>
      <c r="I77" s="11"/>
    </row>
    <row r="78" spans="1:9" x14ac:dyDescent="0.5">
      <c r="A78" s="7"/>
      <c r="B78" s="8"/>
      <c r="C78" s="11"/>
      <c r="D78" s="11"/>
      <c r="E78" s="11"/>
      <c r="F78" s="11"/>
      <c r="G78" s="27"/>
      <c r="H78" s="11"/>
      <c r="I78" s="11"/>
    </row>
    <row r="79" spans="1:9" x14ac:dyDescent="0.5">
      <c r="A79" s="82">
        <v>2</v>
      </c>
      <c r="B79" s="83" t="s">
        <v>64</v>
      </c>
      <c r="C79" s="84"/>
      <c r="D79" s="84"/>
      <c r="E79" s="84"/>
      <c r="F79" s="84"/>
      <c r="G79" s="85"/>
      <c r="H79" s="84"/>
      <c r="I79" s="84"/>
    </row>
    <row r="80" spans="1:9" x14ac:dyDescent="0.5">
      <c r="A80" s="60">
        <v>2.1</v>
      </c>
      <c r="B80" s="6" t="s">
        <v>92</v>
      </c>
      <c r="C80" s="11">
        <v>16</v>
      </c>
      <c r="D80" s="11" t="s">
        <v>35</v>
      </c>
      <c r="E80" s="11">
        <v>2</v>
      </c>
      <c r="F80" s="11" t="s">
        <v>65</v>
      </c>
      <c r="G80" s="27">
        <f>C80*E80</f>
        <v>32</v>
      </c>
      <c r="H80" s="11" t="str">
        <f>D80</f>
        <v>เมตร</v>
      </c>
      <c r="I80" s="11"/>
    </row>
    <row r="81" spans="1:9" x14ac:dyDescent="0.5">
      <c r="A81" s="60"/>
      <c r="B81" s="6" t="s">
        <v>92</v>
      </c>
      <c r="C81" s="11">
        <v>21.8</v>
      </c>
      <c r="D81" s="11" t="s">
        <v>35</v>
      </c>
      <c r="E81" s="11">
        <v>3</v>
      </c>
      <c r="F81" s="11" t="s">
        <v>65</v>
      </c>
      <c r="G81" s="27">
        <f>C81*E81</f>
        <v>65.400000000000006</v>
      </c>
      <c r="H81" s="11" t="str">
        <f>D81</f>
        <v>เมตร</v>
      </c>
      <c r="I81" s="11"/>
    </row>
    <row r="82" spans="1:9" x14ac:dyDescent="0.5">
      <c r="A82" s="7"/>
      <c r="B82" s="77"/>
      <c r="C82" s="78"/>
      <c r="D82" s="79"/>
      <c r="E82" s="79"/>
      <c r="F82" s="79"/>
      <c r="G82" s="80">
        <f>SUM(G80:G81)</f>
        <v>97.4</v>
      </c>
      <c r="H82" s="78" t="str">
        <f>H80</f>
        <v>เมตร</v>
      </c>
      <c r="I82" s="79"/>
    </row>
    <row r="83" spans="1:9" x14ac:dyDescent="0.5">
      <c r="A83" s="62"/>
      <c r="B83" s="71" t="s">
        <v>19</v>
      </c>
      <c r="C83" s="72"/>
      <c r="D83" s="73"/>
      <c r="E83" s="73"/>
      <c r="F83" s="73"/>
      <c r="G83" s="74">
        <f>G82/100</f>
        <v>0.97400000000000009</v>
      </c>
      <c r="H83" s="72" t="s">
        <v>88</v>
      </c>
      <c r="I83" s="73"/>
    </row>
    <row r="84" spans="1:9" x14ac:dyDescent="0.5">
      <c r="A84" s="60">
        <v>2.2000000000000002</v>
      </c>
      <c r="B84" s="76" t="s">
        <v>66</v>
      </c>
      <c r="C84" s="11">
        <v>4</v>
      </c>
      <c r="D84" s="11" t="s">
        <v>67</v>
      </c>
      <c r="E84" s="11">
        <v>1</v>
      </c>
      <c r="F84" s="11" t="s">
        <v>19</v>
      </c>
      <c r="G84" s="27">
        <f>C84*E84</f>
        <v>4</v>
      </c>
      <c r="H84" s="11" t="str">
        <f>D84</f>
        <v>หลอด</v>
      </c>
      <c r="I84" s="11"/>
    </row>
    <row r="85" spans="1:9" x14ac:dyDescent="0.5">
      <c r="A85" s="62"/>
      <c r="B85" s="71" t="s">
        <v>19</v>
      </c>
      <c r="C85" s="72"/>
      <c r="D85" s="73"/>
      <c r="E85" s="73"/>
      <c r="F85" s="73"/>
      <c r="G85" s="74">
        <f>G84</f>
        <v>4</v>
      </c>
      <c r="H85" s="72" t="str">
        <f>H84</f>
        <v>หลอด</v>
      </c>
      <c r="I85" s="73"/>
    </row>
    <row r="86" spans="1:9" x14ac:dyDescent="0.5">
      <c r="A86" s="7"/>
      <c r="B86" s="8"/>
      <c r="C86" s="11"/>
      <c r="D86" s="11"/>
      <c r="E86" s="11"/>
      <c r="F86" s="11"/>
      <c r="G86" s="27"/>
      <c r="H86" s="11"/>
      <c r="I86" s="11"/>
    </row>
    <row r="87" spans="1:9" x14ac:dyDescent="0.5">
      <c r="A87" s="82">
        <v>3</v>
      </c>
      <c r="B87" s="83" t="s">
        <v>68</v>
      </c>
      <c r="C87" s="11"/>
      <c r="D87" s="11"/>
      <c r="E87" s="11"/>
      <c r="F87" s="11"/>
      <c r="G87" s="27"/>
      <c r="H87" s="11"/>
      <c r="I87" s="11"/>
    </row>
    <row r="88" spans="1:9" x14ac:dyDescent="0.5">
      <c r="A88" s="60">
        <v>3.1</v>
      </c>
      <c r="B88" s="76" t="s">
        <v>69</v>
      </c>
      <c r="C88" s="11">
        <v>23</v>
      </c>
      <c r="D88" s="11" t="s">
        <v>35</v>
      </c>
      <c r="E88" s="11">
        <v>2</v>
      </c>
      <c r="F88" s="11" t="s">
        <v>70</v>
      </c>
      <c r="G88" s="27">
        <f>C88*E88</f>
        <v>46</v>
      </c>
      <c r="H88" s="11" t="str">
        <f>D88</f>
        <v>เมตร</v>
      </c>
      <c r="I88" s="11"/>
    </row>
    <row r="89" spans="1:9" x14ac:dyDescent="0.5">
      <c r="A89" s="62"/>
      <c r="B89" s="71" t="s">
        <v>19</v>
      </c>
      <c r="C89" s="72"/>
      <c r="D89" s="73"/>
      <c r="E89" s="73"/>
      <c r="F89" s="73"/>
      <c r="G89" s="74">
        <f>G88</f>
        <v>46</v>
      </c>
      <c r="H89" s="72" t="str">
        <f>H88</f>
        <v>เมตร</v>
      </c>
      <c r="I89" s="73"/>
    </row>
    <row r="90" spans="1:9" x14ac:dyDescent="0.5">
      <c r="A90" s="60">
        <v>3.2</v>
      </c>
      <c r="B90" s="76" t="s">
        <v>71</v>
      </c>
      <c r="C90" s="11"/>
      <c r="D90" s="11"/>
      <c r="E90" s="11"/>
      <c r="F90" s="11"/>
      <c r="G90" s="27"/>
      <c r="H90" s="11"/>
      <c r="I90" s="11"/>
    </row>
    <row r="91" spans="1:9" x14ac:dyDescent="0.5">
      <c r="A91" s="7"/>
      <c r="B91" s="8" t="s">
        <v>72</v>
      </c>
      <c r="C91" s="11">
        <v>3</v>
      </c>
      <c r="D91" s="11" t="s">
        <v>35</v>
      </c>
      <c r="E91" s="11">
        <v>2</v>
      </c>
      <c r="F91" s="11" t="s">
        <v>50</v>
      </c>
      <c r="G91" s="27">
        <f>C91*E91</f>
        <v>6</v>
      </c>
      <c r="H91" s="11" t="str">
        <f>D91</f>
        <v>เมตร</v>
      </c>
      <c r="I91" s="11"/>
    </row>
    <row r="92" spans="1:9" x14ac:dyDescent="0.5">
      <c r="A92" s="7"/>
      <c r="B92" s="8" t="s">
        <v>73</v>
      </c>
      <c r="C92" s="11">
        <v>2</v>
      </c>
      <c r="D92" s="11" t="s">
        <v>35</v>
      </c>
      <c r="E92" s="11">
        <v>2</v>
      </c>
      <c r="F92" s="11" t="s">
        <v>50</v>
      </c>
      <c r="G92" s="27">
        <f>C92*E92</f>
        <v>4</v>
      </c>
      <c r="H92" s="11" t="str">
        <f>D92</f>
        <v>เมตร</v>
      </c>
      <c r="I92" s="11"/>
    </row>
    <row r="93" spans="1:9" x14ac:dyDescent="0.5">
      <c r="A93" s="7"/>
      <c r="B93" s="8"/>
      <c r="C93" s="11"/>
      <c r="D93" s="11"/>
      <c r="E93" s="11"/>
      <c r="F93" s="11"/>
      <c r="G93" s="27">
        <f>SUM(G91:G92)</f>
        <v>10</v>
      </c>
      <c r="H93" s="11" t="str">
        <f>H92</f>
        <v>เมตร</v>
      </c>
      <c r="I93" s="11"/>
    </row>
    <row r="94" spans="1:9" x14ac:dyDescent="0.5">
      <c r="A94" s="62"/>
      <c r="B94" s="71" t="s">
        <v>19</v>
      </c>
      <c r="C94" s="72"/>
      <c r="D94" s="73"/>
      <c r="E94" s="73"/>
      <c r="F94" s="73"/>
      <c r="G94" s="74">
        <f>(G93/4)</f>
        <v>2.5</v>
      </c>
      <c r="H94" s="73" t="s">
        <v>52</v>
      </c>
      <c r="I94" s="73"/>
    </row>
    <row r="95" spans="1:9" x14ac:dyDescent="0.5">
      <c r="A95" s="7"/>
      <c r="B95" s="8" t="s">
        <v>129</v>
      </c>
      <c r="C95" s="11"/>
      <c r="D95" s="11"/>
      <c r="E95" s="11"/>
      <c r="F95" s="11"/>
      <c r="G95" s="27"/>
      <c r="H95" s="11"/>
      <c r="I95" s="11"/>
    </row>
    <row r="96" spans="1:9" x14ac:dyDescent="0.5">
      <c r="A96" s="7">
        <v>3.3</v>
      </c>
      <c r="B96" s="8" t="s">
        <v>130</v>
      </c>
      <c r="C96" s="11"/>
      <c r="D96" s="11"/>
      <c r="E96" s="11"/>
      <c r="F96" s="11"/>
      <c r="G96" s="27"/>
      <c r="H96" s="11"/>
      <c r="I96" s="11"/>
    </row>
    <row r="97" spans="1:9" x14ac:dyDescent="0.5">
      <c r="A97" s="7"/>
      <c r="B97" s="8"/>
      <c r="C97" s="11"/>
      <c r="D97" s="11"/>
      <c r="E97" s="11"/>
      <c r="F97" s="11"/>
      <c r="G97" s="27"/>
      <c r="H97" s="11"/>
      <c r="I97" s="11"/>
    </row>
    <row r="98" spans="1:9" x14ac:dyDescent="0.5">
      <c r="A98" s="7"/>
      <c r="B98" s="8"/>
      <c r="C98" s="11"/>
      <c r="D98" s="11"/>
      <c r="E98" s="11"/>
      <c r="F98" s="11"/>
      <c r="G98" s="27"/>
      <c r="H98" s="11"/>
      <c r="I98" s="11"/>
    </row>
    <row r="99" spans="1:9" x14ac:dyDescent="0.5">
      <c r="A99" s="7"/>
      <c r="B99" s="8"/>
      <c r="C99" s="11"/>
      <c r="D99" s="11"/>
      <c r="E99" s="11"/>
      <c r="F99" s="11"/>
      <c r="G99" s="27"/>
      <c r="H99" s="11"/>
      <c r="I99" s="11"/>
    </row>
    <row r="100" spans="1:9" x14ac:dyDescent="0.5">
      <c r="A100" s="7"/>
      <c r="B100" s="8"/>
      <c r="C100" s="11"/>
      <c r="D100" s="11"/>
      <c r="E100" s="11"/>
      <c r="F100" s="11"/>
      <c r="G100" s="27"/>
      <c r="H100" s="11"/>
      <c r="I100" s="11"/>
    </row>
    <row r="101" spans="1:9" x14ac:dyDescent="0.5">
      <c r="A101" s="7"/>
      <c r="B101" s="8"/>
      <c r="C101" s="11"/>
      <c r="D101" s="11"/>
      <c r="E101" s="11"/>
      <c r="F101" s="11"/>
      <c r="G101" s="27"/>
      <c r="H101" s="11"/>
      <c r="I101" s="11"/>
    </row>
    <row r="102" spans="1:9" x14ac:dyDescent="0.5">
      <c r="A102" s="7"/>
      <c r="B102" s="8"/>
      <c r="C102" s="11"/>
      <c r="D102" s="11"/>
      <c r="E102" s="11"/>
      <c r="F102" s="11"/>
      <c r="G102" s="27"/>
      <c r="H102" s="11"/>
      <c r="I102" s="11"/>
    </row>
    <row r="103" spans="1:9" x14ac:dyDescent="0.5">
      <c r="A103" s="7"/>
      <c r="B103" s="8"/>
      <c r="C103" s="11"/>
      <c r="D103" s="11"/>
      <c r="E103" s="11"/>
      <c r="F103" s="11"/>
      <c r="G103" s="27"/>
      <c r="H103" s="11"/>
      <c r="I103" s="11"/>
    </row>
    <row r="104" spans="1:9" x14ac:dyDescent="0.5">
      <c r="A104" s="7"/>
      <c r="B104" s="8"/>
      <c r="C104" s="11"/>
      <c r="D104" s="11"/>
      <c r="E104" s="11"/>
      <c r="F104" s="11"/>
      <c r="G104" s="27"/>
      <c r="H104" s="11"/>
      <c r="I104" s="11"/>
    </row>
    <row r="105" spans="1:9" x14ac:dyDescent="0.5">
      <c r="A105" s="7"/>
      <c r="B105" s="8"/>
      <c r="C105" s="11"/>
      <c r="D105" s="11"/>
      <c r="E105" s="11"/>
      <c r="F105" s="11"/>
      <c r="G105" s="27"/>
      <c r="H105" s="11"/>
      <c r="I105" s="11"/>
    </row>
    <row r="106" spans="1:9" x14ac:dyDescent="0.5">
      <c r="A106" s="7"/>
      <c r="B106" s="8"/>
      <c r="C106" s="11"/>
      <c r="D106" s="11"/>
      <c r="E106" s="11"/>
      <c r="F106" s="11"/>
      <c r="G106" s="27"/>
      <c r="H106" s="11"/>
      <c r="I106" s="11"/>
    </row>
    <row r="107" spans="1:9" x14ac:dyDescent="0.5">
      <c r="A107" s="7"/>
      <c r="B107" s="8"/>
      <c r="C107" s="11"/>
      <c r="D107" s="11"/>
      <c r="E107" s="11"/>
      <c r="F107" s="11"/>
      <c r="G107" s="27"/>
      <c r="H107" s="11"/>
      <c r="I107" s="11"/>
    </row>
    <row r="108" spans="1:9" x14ac:dyDescent="0.5">
      <c r="A108" s="7"/>
      <c r="B108" s="8"/>
      <c r="C108" s="11"/>
      <c r="D108" s="11"/>
      <c r="E108" s="11"/>
      <c r="F108" s="11"/>
      <c r="G108" s="27"/>
      <c r="H108" s="11"/>
      <c r="I108" s="11"/>
    </row>
    <row r="109" spans="1:9" x14ac:dyDescent="0.5">
      <c r="A109" s="7"/>
      <c r="B109" s="8"/>
      <c r="C109" s="11"/>
      <c r="D109" s="11"/>
      <c r="E109" s="11"/>
      <c r="F109" s="11"/>
      <c r="G109" s="27"/>
      <c r="H109" s="11"/>
      <c r="I109" s="11"/>
    </row>
    <row r="110" spans="1:9" x14ac:dyDescent="0.5">
      <c r="A110" s="7"/>
      <c r="B110" s="8"/>
      <c r="C110" s="11"/>
      <c r="D110" s="11"/>
      <c r="E110" s="11"/>
      <c r="F110" s="11"/>
      <c r="G110" s="27"/>
      <c r="H110" s="11"/>
      <c r="I110" s="11"/>
    </row>
    <row r="111" spans="1:9" x14ac:dyDescent="0.5">
      <c r="A111" s="7"/>
      <c r="B111" s="8"/>
      <c r="C111" s="11"/>
      <c r="D111" s="11"/>
      <c r="E111" s="11"/>
      <c r="F111" s="11"/>
      <c r="G111" s="27"/>
      <c r="H111" s="11"/>
      <c r="I111" s="11"/>
    </row>
    <row r="112" spans="1:9" x14ac:dyDescent="0.5">
      <c r="A112" s="7"/>
      <c r="B112" s="8"/>
      <c r="C112" s="11"/>
      <c r="D112" s="11"/>
      <c r="E112" s="11"/>
      <c r="F112" s="11"/>
      <c r="G112" s="27"/>
      <c r="H112" s="11"/>
      <c r="I112" s="11"/>
    </row>
    <row r="113" spans="1:9" x14ac:dyDescent="0.5">
      <c r="A113" s="7"/>
      <c r="B113" s="8"/>
      <c r="C113" s="11"/>
      <c r="D113" s="11"/>
      <c r="E113" s="11"/>
      <c r="F113" s="11"/>
      <c r="G113" s="27"/>
      <c r="H113" s="11"/>
      <c r="I113" s="11"/>
    </row>
    <row r="114" spans="1:9" x14ac:dyDescent="0.5">
      <c r="A114" s="7"/>
      <c r="B114" s="8"/>
      <c r="C114" s="11"/>
      <c r="D114" s="11"/>
      <c r="E114" s="11"/>
      <c r="F114" s="11"/>
      <c r="G114" s="27"/>
      <c r="H114" s="11"/>
      <c r="I114" s="11"/>
    </row>
    <row r="115" spans="1:9" x14ac:dyDescent="0.5">
      <c r="A115" s="7"/>
      <c r="B115" s="8"/>
      <c r="C115" s="11"/>
      <c r="D115" s="11"/>
      <c r="E115" s="11"/>
      <c r="F115" s="11"/>
      <c r="G115" s="27"/>
      <c r="H115" s="11"/>
      <c r="I115" s="11"/>
    </row>
    <row r="116" spans="1:9" x14ac:dyDescent="0.5">
      <c r="A116" s="7"/>
      <c r="B116" s="8"/>
      <c r="C116" s="11"/>
      <c r="D116" s="11"/>
      <c r="E116" s="11"/>
      <c r="F116" s="11"/>
      <c r="G116" s="27"/>
      <c r="H116" s="11"/>
      <c r="I116" s="11"/>
    </row>
    <row r="117" spans="1:9" x14ac:dyDescent="0.5">
      <c r="A117" s="7"/>
      <c r="B117" s="8"/>
      <c r="C117" s="11"/>
      <c r="D117" s="11"/>
      <c r="E117" s="11"/>
      <c r="F117" s="11"/>
      <c r="G117" s="27"/>
      <c r="H117" s="11"/>
      <c r="I117" s="11"/>
    </row>
    <row r="118" spans="1:9" x14ac:dyDescent="0.5">
      <c r="A118" s="7"/>
      <c r="B118" s="8"/>
      <c r="C118" s="11"/>
      <c r="D118" s="11"/>
      <c r="E118" s="11"/>
      <c r="F118" s="11"/>
      <c r="G118" s="27"/>
      <c r="H118" s="11"/>
      <c r="I118" s="11"/>
    </row>
    <row r="119" spans="1:9" x14ac:dyDescent="0.5">
      <c r="A119" s="7"/>
      <c r="B119" s="8"/>
      <c r="C119" s="11"/>
      <c r="D119" s="11"/>
      <c r="E119" s="11"/>
      <c r="F119" s="11"/>
      <c r="G119" s="27"/>
      <c r="H119" s="11"/>
      <c r="I119" s="11"/>
    </row>
    <row r="120" spans="1:9" x14ac:dyDescent="0.5">
      <c r="A120" s="7"/>
      <c r="B120" s="8"/>
      <c r="C120" s="11"/>
      <c r="D120" s="11"/>
      <c r="E120" s="11"/>
      <c r="F120" s="11"/>
      <c r="G120" s="27"/>
      <c r="H120" s="11"/>
      <c r="I120" s="11"/>
    </row>
    <row r="121" spans="1:9" x14ac:dyDescent="0.5">
      <c r="A121" s="7"/>
      <c r="B121" s="8"/>
      <c r="C121" s="11"/>
      <c r="D121" s="11"/>
      <c r="E121" s="11"/>
      <c r="F121" s="11"/>
      <c r="G121" s="27"/>
      <c r="H121" s="11"/>
      <c r="I121" s="11"/>
    </row>
    <row r="122" spans="1:9" x14ac:dyDescent="0.5">
      <c r="A122" s="7"/>
      <c r="B122" s="8"/>
      <c r="C122" s="11"/>
      <c r="D122" s="11"/>
      <c r="E122" s="11"/>
      <c r="F122" s="11"/>
      <c r="G122" s="27"/>
      <c r="H122" s="11"/>
      <c r="I122" s="11"/>
    </row>
    <row r="123" spans="1:9" x14ac:dyDescent="0.5">
      <c r="A123" s="7"/>
      <c r="B123" s="8"/>
      <c r="C123" s="11"/>
      <c r="D123" s="11"/>
      <c r="E123" s="11"/>
      <c r="F123" s="11"/>
      <c r="G123" s="27"/>
      <c r="H123" s="11"/>
      <c r="I123" s="11"/>
    </row>
    <row r="124" spans="1:9" x14ac:dyDescent="0.5">
      <c r="A124" s="7"/>
      <c r="B124" s="8"/>
      <c r="C124" s="11"/>
      <c r="D124" s="11"/>
      <c r="E124" s="11"/>
      <c r="F124" s="11"/>
      <c r="G124" s="27"/>
      <c r="H124" s="11"/>
      <c r="I124" s="11"/>
    </row>
    <row r="125" spans="1:9" x14ac:dyDescent="0.5">
      <c r="A125" s="7"/>
      <c r="B125" s="8"/>
      <c r="C125" s="11"/>
      <c r="D125" s="11"/>
      <c r="E125" s="11"/>
      <c r="F125" s="11"/>
      <c r="G125" s="27"/>
      <c r="H125" s="11"/>
      <c r="I125" s="11"/>
    </row>
    <row r="126" spans="1:9" x14ac:dyDescent="0.5">
      <c r="A126" s="7"/>
      <c r="B126" s="8"/>
      <c r="C126" s="11"/>
      <c r="D126" s="11"/>
      <c r="E126" s="11"/>
      <c r="F126" s="11"/>
      <c r="G126" s="27"/>
      <c r="H126" s="11"/>
      <c r="I126" s="11"/>
    </row>
    <row r="127" spans="1:9" x14ac:dyDescent="0.5">
      <c r="A127" s="7"/>
      <c r="B127" s="8"/>
      <c r="C127" s="11"/>
      <c r="D127" s="11"/>
      <c r="E127" s="11"/>
      <c r="F127" s="11"/>
      <c r="G127" s="27"/>
      <c r="H127" s="11"/>
      <c r="I127" s="11"/>
    </row>
    <row r="128" spans="1:9" x14ac:dyDescent="0.5">
      <c r="A128" s="7"/>
      <c r="B128" s="8"/>
      <c r="C128" s="11"/>
      <c r="D128" s="11"/>
      <c r="E128" s="11"/>
      <c r="F128" s="11"/>
      <c r="G128" s="27"/>
      <c r="H128" s="11"/>
      <c r="I128" s="11"/>
    </row>
    <row r="129" spans="1:9" x14ac:dyDescent="0.5">
      <c r="A129" s="7"/>
      <c r="B129" s="8"/>
      <c r="C129" s="11"/>
      <c r="D129" s="11"/>
      <c r="E129" s="11"/>
      <c r="F129" s="11"/>
      <c r="G129" s="27"/>
      <c r="H129" s="11"/>
      <c r="I129" s="11"/>
    </row>
    <row r="130" spans="1:9" x14ac:dyDescent="0.5">
      <c r="A130" s="7"/>
      <c r="B130" s="8"/>
      <c r="C130" s="11"/>
      <c r="D130" s="11"/>
      <c r="E130" s="11"/>
      <c r="F130" s="11"/>
      <c r="G130" s="27"/>
      <c r="H130" s="11"/>
      <c r="I130" s="11"/>
    </row>
    <row r="131" spans="1:9" x14ac:dyDescent="0.5">
      <c r="A131" s="7"/>
      <c r="B131" s="8"/>
      <c r="C131" s="11"/>
      <c r="D131" s="11"/>
      <c r="E131" s="11"/>
      <c r="F131" s="11"/>
      <c r="G131" s="27"/>
      <c r="H131" s="11"/>
      <c r="I131" s="11"/>
    </row>
    <row r="132" spans="1:9" x14ac:dyDescent="0.5">
      <c r="A132" s="7"/>
      <c r="B132" s="8"/>
      <c r="C132" s="11"/>
      <c r="D132" s="11"/>
      <c r="E132" s="11"/>
      <c r="F132" s="11"/>
      <c r="G132" s="27"/>
      <c r="H132" s="11"/>
      <c r="I132" s="11"/>
    </row>
    <row r="133" spans="1:9" x14ac:dyDescent="0.5">
      <c r="A133" s="7"/>
      <c r="B133" s="8"/>
      <c r="C133" s="11"/>
      <c r="D133" s="11"/>
      <c r="E133" s="11"/>
      <c r="F133" s="11"/>
      <c r="G133" s="27"/>
      <c r="H133" s="11"/>
      <c r="I133" s="11"/>
    </row>
    <row r="134" spans="1:9" x14ac:dyDescent="0.5">
      <c r="A134" s="7"/>
      <c r="B134" s="8"/>
      <c r="C134" s="11"/>
      <c r="D134" s="11"/>
      <c r="E134" s="11"/>
      <c r="F134" s="11"/>
      <c r="G134" s="27"/>
      <c r="H134" s="11"/>
      <c r="I134" s="11"/>
    </row>
    <row r="135" spans="1:9" x14ac:dyDescent="0.5">
      <c r="A135" s="7"/>
      <c r="B135" s="8"/>
      <c r="C135" s="11"/>
      <c r="D135" s="11"/>
      <c r="E135" s="11"/>
      <c r="F135" s="11"/>
      <c r="G135" s="27"/>
      <c r="H135" s="11"/>
      <c r="I135" s="11"/>
    </row>
    <row r="136" spans="1:9" x14ac:dyDescent="0.5">
      <c r="A136" s="7"/>
      <c r="B136" s="8"/>
      <c r="C136" s="11"/>
      <c r="D136" s="11"/>
      <c r="E136" s="11"/>
      <c r="F136" s="11"/>
      <c r="G136" s="27"/>
      <c r="H136" s="11"/>
      <c r="I136" s="11"/>
    </row>
    <row r="137" spans="1:9" x14ac:dyDescent="0.5">
      <c r="A137" s="7"/>
      <c r="B137" s="8"/>
      <c r="C137" s="11"/>
      <c r="D137" s="11"/>
      <c r="E137" s="11"/>
      <c r="F137" s="11"/>
      <c r="G137" s="27"/>
      <c r="H137" s="11"/>
      <c r="I137" s="11"/>
    </row>
    <row r="138" spans="1:9" x14ac:dyDescent="0.5">
      <c r="A138" s="7"/>
      <c r="B138" s="8"/>
      <c r="C138" s="11"/>
      <c r="D138" s="11"/>
      <c r="E138" s="11"/>
      <c r="F138" s="11"/>
      <c r="G138" s="27"/>
      <c r="H138" s="11"/>
      <c r="I138" s="11"/>
    </row>
    <row r="139" spans="1:9" x14ac:dyDescent="0.5">
      <c r="A139" s="7"/>
      <c r="B139" s="8"/>
      <c r="C139" s="11"/>
      <c r="D139" s="11"/>
      <c r="E139" s="11"/>
      <c r="F139" s="11"/>
      <c r="G139" s="27"/>
      <c r="H139" s="11"/>
      <c r="I139" s="11"/>
    </row>
    <row r="140" spans="1:9" x14ac:dyDescent="0.5">
      <c r="A140" s="7"/>
      <c r="B140" s="8"/>
      <c r="C140" s="11"/>
      <c r="D140" s="11"/>
      <c r="E140" s="11"/>
      <c r="F140" s="11"/>
      <c r="G140" s="27"/>
      <c r="H140" s="11"/>
      <c r="I140" s="11"/>
    </row>
    <row r="141" spans="1:9" x14ac:dyDescent="0.5">
      <c r="A141" s="7"/>
      <c r="B141" s="8"/>
      <c r="C141" s="11"/>
      <c r="D141" s="11"/>
      <c r="E141" s="11"/>
      <c r="F141" s="11"/>
      <c r="G141" s="27"/>
      <c r="H141" s="11"/>
      <c r="I141" s="11"/>
    </row>
    <row r="142" spans="1:9" x14ac:dyDescent="0.5">
      <c r="A142" s="7"/>
      <c r="B142" s="8"/>
      <c r="C142" s="11"/>
      <c r="D142" s="11"/>
      <c r="E142" s="11"/>
      <c r="F142" s="11"/>
      <c r="G142" s="27"/>
      <c r="H142" s="11"/>
      <c r="I142" s="11"/>
    </row>
    <row r="143" spans="1:9" x14ac:dyDescent="0.5">
      <c r="A143" s="7"/>
      <c r="B143" s="8"/>
      <c r="C143" s="11"/>
      <c r="D143" s="11"/>
      <c r="E143" s="11"/>
      <c r="F143" s="11"/>
      <c r="G143" s="27"/>
      <c r="H143" s="11"/>
      <c r="I143" s="11"/>
    </row>
    <row r="144" spans="1:9" x14ac:dyDescent="0.5">
      <c r="A144" s="7"/>
      <c r="B144" s="8"/>
      <c r="C144" s="11"/>
      <c r="D144" s="11"/>
      <c r="E144" s="11"/>
      <c r="F144" s="11"/>
      <c r="G144" s="27"/>
      <c r="H144" s="11"/>
      <c r="I144" s="11"/>
    </row>
    <row r="145" spans="1:9" x14ac:dyDescent="0.5">
      <c r="A145" s="7"/>
      <c r="B145" s="8"/>
      <c r="C145" s="11"/>
      <c r="D145" s="11"/>
      <c r="E145" s="11"/>
      <c r="F145" s="11"/>
      <c r="G145" s="27"/>
      <c r="H145" s="11"/>
      <c r="I145" s="11"/>
    </row>
    <row r="146" spans="1:9" x14ac:dyDescent="0.5">
      <c r="A146" s="7"/>
      <c r="B146" s="8"/>
      <c r="C146" s="11"/>
      <c r="D146" s="11"/>
      <c r="E146" s="11"/>
      <c r="F146" s="11"/>
      <c r="G146" s="27"/>
      <c r="H146" s="11"/>
      <c r="I146" s="11"/>
    </row>
    <row r="147" spans="1:9" x14ac:dyDescent="0.5">
      <c r="A147" s="7"/>
      <c r="B147" s="8"/>
      <c r="C147" s="11"/>
      <c r="D147" s="11"/>
      <c r="E147" s="11"/>
      <c r="F147" s="11"/>
      <c r="G147" s="27"/>
      <c r="H147" s="11"/>
      <c r="I147" s="11"/>
    </row>
    <row r="148" spans="1:9" x14ac:dyDescent="0.5">
      <c r="A148" s="7"/>
      <c r="B148" s="8"/>
      <c r="C148" s="11"/>
      <c r="D148" s="11"/>
      <c r="E148" s="11"/>
      <c r="F148" s="11"/>
      <c r="G148" s="27"/>
      <c r="H148" s="11"/>
      <c r="I148" s="11"/>
    </row>
    <row r="149" spans="1:9" x14ac:dyDescent="0.5">
      <c r="A149" s="7"/>
      <c r="B149" s="8"/>
      <c r="C149" s="11"/>
      <c r="D149" s="11"/>
      <c r="E149" s="11"/>
      <c r="F149" s="11"/>
      <c r="G149" s="27"/>
      <c r="H149" s="11"/>
      <c r="I149" s="11"/>
    </row>
    <row r="150" spans="1:9" x14ac:dyDescent="0.5">
      <c r="A150" s="7"/>
      <c r="B150" s="8"/>
      <c r="C150" s="11"/>
      <c r="D150" s="11"/>
      <c r="E150" s="11"/>
      <c r="F150" s="11"/>
      <c r="G150" s="27"/>
      <c r="H150" s="11"/>
      <c r="I150" s="11"/>
    </row>
    <row r="151" spans="1:9" x14ac:dyDescent="0.5">
      <c r="A151" s="7"/>
      <c r="B151" s="8"/>
      <c r="C151" s="11"/>
      <c r="D151" s="11"/>
      <c r="E151" s="11"/>
      <c r="F151" s="11"/>
      <c r="G151" s="27"/>
      <c r="H151" s="11"/>
      <c r="I151" s="11"/>
    </row>
    <row r="152" spans="1:9" x14ac:dyDescent="0.5">
      <c r="A152" s="7"/>
      <c r="B152" s="8"/>
      <c r="C152" s="11"/>
      <c r="D152" s="11"/>
      <c r="E152" s="11"/>
      <c r="F152" s="11"/>
      <c r="G152" s="27"/>
      <c r="H152" s="11"/>
      <c r="I152" s="11"/>
    </row>
    <row r="153" spans="1:9" x14ac:dyDescent="0.5">
      <c r="A153" s="7"/>
      <c r="B153" s="8"/>
      <c r="C153" s="11"/>
      <c r="D153" s="11"/>
      <c r="E153" s="11"/>
      <c r="F153" s="11"/>
      <c r="G153" s="27"/>
      <c r="H153" s="11"/>
      <c r="I153" s="11"/>
    </row>
    <row r="154" spans="1:9" x14ac:dyDescent="0.5">
      <c r="A154" s="7"/>
      <c r="B154" s="8"/>
      <c r="C154" s="11"/>
      <c r="D154" s="11"/>
      <c r="E154" s="11"/>
      <c r="F154" s="11"/>
      <c r="G154" s="27"/>
      <c r="H154" s="11"/>
      <c r="I154" s="11"/>
    </row>
    <row r="155" spans="1:9" x14ac:dyDescent="0.5">
      <c r="A155" s="7"/>
      <c r="B155" s="8"/>
      <c r="C155" s="11"/>
      <c r="D155" s="11"/>
      <c r="E155" s="11"/>
      <c r="F155" s="11"/>
      <c r="G155" s="27"/>
      <c r="H155" s="11"/>
      <c r="I155" s="11"/>
    </row>
    <row r="156" spans="1:9" x14ac:dyDescent="0.5">
      <c r="A156" s="7"/>
      <c r="B156" s="8"/>
      <c r="C156" s="11"/>
      <c r="D156" s="11"/>
      <c r="E156" s="11"/>
      <c r="F156" s="11"/>
      <c r="G156" s="27"/>
      <c r="H156" s="11"/>
      <c r="I156" s="11"/>
    </row>
    <row r="157" spans="1:9" x14ac:dyDescent="0.5">
      <c r="A157" s="7"/>
      <c r="B157" s="8"/>
      <c r="C157" s="11"/>
      <c r="D157" s="11"/>
      <c r="E157" s="11"/>
      <c r="F157" s="11"/>
      <c r="G157" s="27"/>
      <c r="H157" s="11"/>
      <c r="I157" s="11"/>
    </row>
    <row r="158" spans="1:9" x14ac:dyDescent="0.5">
      <c r="A158" s="7"/>
      <c r="B158" s="8"/>
      <c r="C158" s="11"/>
      <c r="D158" s="11"/>
      <c r="E158" s="11"/>
      <c r="F158" s="11"/>
      <c r="G158" s="27"/>
      <c r="H158" s="11"/>
      <c r="I158" s="11"/>
    </row>
    <row r="159" spans="1:9" x14ac:dyDescent="0.5">
      <c r="A159" s="7"/>
      <c r="B159" s="8"/>
      <c r="C159" s="11"/>
      <c r="D159" s="11"/>
      <c r="E159" s="11"/>
      <c r="F159" s="11"/>
      <c r="G159" s="27"/>
      <c r="H159" s="11"/>
      <c r="I159" s="11"/>
    </row>
    <row r="160" spans="1:9" x14ac:dyDescent="0.5">
      <c r="A160" s="7"/>
      <c r="B160" s="8"/>
      <c r="C160" s="11"/>
      <c r="D160" s="11"/>
      <c r="E160" s="11"/>
      <c r="F160" s="11"/>
      <c r="G160" s="27"/>
      <c r="H160" s="11"/>
      <c r="I160" s="11"/>
    </row>
    <row r="161" spans="1:9" x14ac:dyDescent="0.5">
      <c r="A161" s="7"/>
      <c r="B161" s="8"/>
      <c r="C161" s="11"/>
      <c r="D161" s="11"/>
      <c r="E161" s="11"/>
      <c r="F161" s="11"/>
      <c r="G161" s="27"/>
      <c r="H161" s="11"/>
      <c r="I161" s="11"/>
    </row>
    <row r="162" spans="1:9" x14ac:dyDescent="0.5">
      <c r="A162" s="7"/>
      <c r="B162" s="8"/>
      <c r="C162" s="11"/>
      <c r="D162" s="11"/>
      <c r="E162" s="11"/>
      <c r="F162" s="11"/>
      <c r="G162" s="27"/>
      <c r="H162" s="11"/>
      <c r="I162" s="11"/>
    </row>
    <row r="163" spans="1:9" x14ac:dyDescent="0.5">
      <c r="A163" s="7"/>
      <c r="B163" s="8"/>
      <c r="C163" s="11"/>
      <c r="D163" s="11"/>
      <c r="E163" s="11"/>
      <c r="F163" s="11"/>
      <c r="G163" s="27"/>
      <c r="H163" s="11"/>
      <c r="I163" s="11"/>
    </row>
    <row r="164" spans="1:9" x14ac:dyDescent="0.5">
      <c r="A164" s="7"/>
      <c r="B164" s="8"/>
      <c r="C164" s="11"/>
      <c r="D164" s="11"/>
      <c r="E164" s="11"/>
      <c r="F164" s="11"/>
      <c r="G164" s="27"/>
      <c r="H164" s="11"/>
      <c r="I164" s="11"/>
    </row>
    <row r="165" spans="1:9" x14ac:dyDescent="0.5">
      <c r="A165" s="7"/>
      <c r="B165" s="8"/>
      <c r="C165" s="11"/>
      <c r="D165" s="11"/>
      <c r="E165" s="11"/>
      <c r="F165" s="11"/>
      <c r="G165" s="27"/>
      <c r="H165" s="11"/>
      <c r="I165" s="11"/>
    </row>
    <row r="166" spans="1:9" x14ac:dyDescent="0.5">
      <c r="A166" s="7"/>
      <c r="B166" s="8"/>
      <c r="C166" s="11"/>
      <c r="D166" s="11"/>
      <c r="E166" s="11"/>
      <c r="F166" s="11"/>
      <c r="G166" s="27"/>
      <c r="H166" s="11"/>
      <c r="I166" s="11"/>
    </row>
    <row r="167" spans="1:9" x14ac:dyDescent="0.5">
      <c r="A167" s="7"/>
      <c r="B167" s="8"/>
      <c r="C167" s="11"/>
      <c r="D167" s="11"/>
      <c r="E167" s="11"/>
      <c r="F167" s="11"/>
      <c r="G167" s="27"/>
      <c r="H167" s="11"/>
      <c r="I167" s="11"/>
    </row>
    <row r="168" spans="1:9" x14ac:dyDescent="0.5">
      <c r="A168" s="7"/>
      <c r="B168" s="8"/>
      <c r="C168" s="11"/>
      <c r="D168" s="11"/>
      <c r="E168" s="11"/>
      <c r="F168" s="11"/>
      <c r="G168" s="27"/>
      <c r="H168" s="11"/>
      <c r="I168" s="11"/>
    </row>
    <row r="169" spans="1:9" x14ac:dyDescent="0.5">
      <c r="A169" s="7"/>
      <c r="B169" s="8"/>
      <c r="C169" s="11"/>
      <c r="D169" s="11"/>
      <c r="E169" s="11"/>
      <c r="F169" s="11"/>
      <c r="G169" s="27"/>
      <c r="H169" s="11"/>
      <c r="I169" s="11"/>
    </row>
    <row r="170" spans="1:9" x14ac:dyDescent="0.5">
      <c r="A170" s="7"/>
      <c r="B170" s="8"/>
      <c r="C170" s="11"/>
      <c r="D170" s="11"/>
      <c r="E170" s="11"/>
      <c r="F170" s="11"/>
      <c r="G170" s="27"/>
      <c r="H170" s="11"/>
      <c r="I170" s="11"/>
    </row>
    <row r="171" spans="1:9" x14ac:dyDescent="0.5">
      <c r="A171" s="7"/>
      <c r="B171" s="8"/>
      <c r="C171" s="11"/>
      <c r="D171" s="11"/>
      <c r="E171" s="11"/>
      <c r="F171" s="11"/>
      <c r="G171" s="27"/>
      <c r="H171" s="11"/>
      <c r="I171" s="11"/>
    </row>
    <row r="172" spans="1:9" x14ac:dyDescent="0.5">
      <c r="A172" s="7"/>
      <c r="B172" s="8"/>
      <c r="C172" s="11"/>
      <c r="D172" s="11"/>
      <c r="E172" s="11"/>
      <c r="F172" s="11"/>
      <c r="G172" s="27"/>
      <c r="H172" s="11"/>
      <c r="I172" s="11"/>
    </row>
    <row r="173" spans="1:9" x14ac:dyDescent="0.5">
      <c r="A173" s="7"/>
      <c r="B173" s="8"/>
      <c r="C173" s="11"/>
      <c r="D173" s="11"/>
      <c r="E173" s="11"/>
      <c r="F173" s="11"/>
      <c r="G173" s="27"/>
      <c r="H173" s="11"/>
      <c r="I173" s="11"/>
    </row>
    <row r="174" spans="1:9" x14ac:dyDescent="0.5">
      <c r="A174" s="7"/>
      <c r="B174" s="8"/>
      <c r="C174" s="11"/>
      <c r="D174" s="11"/>
      <c r="E174" s="11"/>
      <c r="F174" s="11"/>
      <c r="G174" s="27"/>
      <c r="H174" s="11"/>
      <c r="I174" s="11"/>
    </row>
    <row r="175" spans="1:9" x14ac:dyDescent="0.5">
      <c r="A175" s="7"/>
      <c r="B175" s="8"/>
      <c r="C175" s="11"/>
      <c r="D175" s="11"/>
      <c r="E175" s="11"/>
      <c r="F175" s="11"/>
      <c r="G175" s="27"/>
      <c r="H175" s="11"/>
      <c r="I175" s="11"/>
    </row>
    <row r="176" spans="1:9" x14ac:dyDescent="0.5">
      <c r="A176" s="7"/>
      <c r="B176" s="8"/>
      <c r="C176" s="11"/>
      <c r="D176" s="11"/>
      <c r="E176" s="11"/>
      <c r="F176" s="11"/>
      <c r="G176" s="27"/>
      <c r="H176" s="11"/>
      <c r="I176" s="11"/>
    </row>
    <row r="177" spans="1:9" x14ac:dyDescent="0.5">
      <c r="A177" s="7"/>
      <c r="B177" s="8"/>
      <c r="C177" s="11"/>
      <c r="D177" s="11"/>
      <c r="E177" s="11"/>
      <c r="F177" s="11"/>
      <c r="G177" s="27"/>
      <c r="H177" s="11"/>
      <c r="I177" s="11"/>
    </row>
    <row r="178" spans="1:9" x14ac:dyDescent="0.5">
      <c r="A178" s="7"/>
      <c r="B178" s="8"/>
      <c r="C178" s="11"/>
      <c r="D178" s="11"/>
      <c r="E178" s="11"/>
      <c r="F178" s="11"/>
      <c r="G178" s="27"/>
      <c r="H178" s="11"/>
      <c r="I178" s="11"/>
    </row>
    <row r="179" spans="1:9" x14ac:dyDescent="0.5">
      <c r="A179" s="7"/>
      <c r="B179" s="8"/>
      <c r="C179" s="11"/>
      <c r="D179" s="11"/>
      <c r="E179" s="11"/>
      <c r="F179" s="11"/>
      <c r="G179" s="27"/>
      <c r="H179" s="11"/>
      <c r="I179" s="11"/>
    </row>
    <row r="180" spans="1:9" x14ac:dyDescent="0.5">
      <c r="A180" s="7"/>
      <c r="B180" s="8"/>
      <c r="C180" s="11"/>
      <c r="D180" s="11"/>
      <c r="E180" s="11"/>
      <c r="F180" s="11"/>
      <c r="G180" s="27"/>
      <c r="H180" s="11"/>
      <c r="I180" s="11"/>
    </row>
    <row r="181" spans="1:9" x14ac:dyDescent="0.5">
      <c r="A181" s="7"/>
      <c r="B181" s="8"/>
      <c r="C181" s="11"/>
      <c r="D181" s="11"/>
      <c r="E181" s="11"/>
      <c r="F181" s="11"/>
      <c r="G181" s="27"/>
      <c r="H181" s="11"/>
      <c r="I181" s="11"/>
    </row>
    <row r="182" spans="1:9" x14ac:dyDescent="0.5">
      <c r="A182" s="7"/>
      <c r="B182" s="8"/>
      <c r="C182" s="11"/>
      <c r="D182" s="11"/>
      <c r="E182" s="11"/>
      <c r="F182" s="11"/>
      <c r="G182" s="27"/>
      <c r="H182" s="11"/>
      <c r="I182" s="11"/>
    </row>
    <row r="183" spans="1:9" x14ac:dyDescent="0.5">
      <c r="A183" s="7"/>
      <c r="B183" s="8"/>
      <c r="C183" s="11"/>
      <c r="D183" s="11"/>
      <c r="E183" s="11"/>
      <c r="F183" s="11"/>
      <c r="G183" s="27"/>
      <c r="H183" s="11"/>
      <c r="I183" s="11"/>
    </row>
    <row r="184" spans="1:9" x14ac:dyDescent="0.5">
      <c r="A184" s="7"/>
      <c r="B184" s="8"/>
      <c r="C184" s="11"/>
      <c r="D184" s="11"/>
      <c r="E184" s="11"/>
      <c r="F184" s="11"/>
      <c r="G184" s="27"/>
      <c r="H184" s="11"/>
      <c r="I184" s="11"/>
    </row>
    <row r="185" spans="1:9" x14ac:dyDescent="0.5">
      <c r="A185" s="7"/>
      <c r="B185" s="8"/>
      <c r="C185" s="11"/>
      <c r="D185" s="11"/>
      <c r="E185" s="11"/>
      <c r="F185" s="11"/>
      <c r="G185" s="27"/>
      <c r="H185" s="11"/>
      <c r="I185" s="11"/>
    </row>
    <row r="186" spans="1:9" x14ac:dyDescent="0.5">
      <c r="A186" s="7"/>
      <c r="B186" s="8"/>
      <c r="C186" s="11"/>
      <c r="D186" s="11"/>
      <c r="E186" s="11"/>
      <c r="F186" s="11"/>
      <c r="G186" s="27"/>
      <c r="H186" s="11"/>
      <c r="I186" s="11"/>
    </row>
    <row r="187" spans="1:9" x14ac:dyDescent="0.5">
      <c r="A187" s="7"/>
      <c r="B187" s="8"/>
      <c r="C187" s="11"/>
      <c r="D187" s="11"/>
      <c r="E187" s="11"/>
      <c r="F187" s="11"/>
      <c r="G187" s="27"/>
      <c r="H187" s="11"/>
      <c r="I187" s="11"/>
    </row>
    <row r="188" spans="1:9" x14ac:dyDescent="0.5">
      <c r="A188" s="7"/>
      <c r="B188" s="8"/>
      <c r="C188" s="11"/>
      <c r="D188" s="11"/>
      <c r="E188" s="11"/>
      <c r="F188" s="11"/>
      <c r="G188" s="27"/>
      <c r="H188" s="11"/>
      <c r="I188" s="11"/>
    </row>
    <row r="189" spans="1:9" x14ac:dyDescent="0.5">
      <c r="A189" s="7"/>
      <c r="B189" s="8"/>
      <c r="C189" s="11"/>
      <c r="D189" s="11"/>
      <c r="E189" s="11"/>
      <c r="F189" s="11"/>
      <c r="G189" s="27"/>
      <c r="H189" s="11"/>
      <c r="I189" s="11"/>
    </row>
    <row r="190" spans="1:9" x14ac:dyDescent="0.5">
      <c r="A190" s="7"/>
      <c r="B190" s="8"/>
      <c r="C190" s="11"/>
      <c r="D190" s="11"/>
      <c r="E190" s="11"/>
      <c r="F190" s="11"/>
      <c r="G190" s="27"/>
      <c r="H190" s="11"/>
      <c r="I190" s="11"/>
    </row>
    <row r="191" spans="1:9" x14ac:dyDescent="0.5">
      <c r="A191" s="7"/>
      <c r="B191" s="8"/>
      <c r="C191" s="11"/>
      <c r="D191" s="11"/>
      <c r="E191" s="11"/>
      <c r="F191" s="11"/>
      <c r="G191" s="27"/>
      <c r="H191" s="11"/>
      <c r="I191" s="11"/>
    </row>
    <row r="192" spans="1:9" x14ac:dyDescent="0.5">
      <c r="A192" s="7"/>
      <c r="B192" s="8"/>
      <c r="C192" s="11"/>
      <c r="D192" s="11"/>
      <c r="E192" s="11"/>
      <c r="F192" s="11"/>
      <c r="G192" s="27"/>
      <c r="H192" s="11"/>
      <c r="I192" s="11"/>
    </row>
    <row r="193" spans="1:9" x14ac:dyDescent="0.5">
      <c r="A193" s="7"/>
      <c r="B193" s="8"/>
      <c r="C193" s="11"/>
      <c r="D193" s="11"/>
      <c r="E193" s="11"/>
      <c r="F193" s="11"/>
      <c r="G193" s="27"/>
      <c r="H193" s="11"/>
      <c r="I193" s="11"/>
    </row>
    <row r="194" spans="1:9" x14ac:dyDescent="0.5">
      <c r="A194" s="7"/>
      <c r="B194" s="8"/>
      <c r="C194" s="11"/>
      <c r="D194" s="11"/>
      <c r="E194" s="11"/>
      <c r="F194" s="11"/>
      <c r="G194" s="27"/>
      <c r="H194" s="11"/>
      <c r="I194" s="11"/>
    </row>
    <row r="195" spans="1:9" x14ac:dyDescent="0.5">
      <c r="A195" s="7"/>
      <c r="B195" s="8"/>
      <c r="C195" s="11"/>
      <c r="D195" s="11"/>
      <c r="E195" s="11"/>
      <c r="F195" s="11"/>
      <c r="G195" s="27"/>
      <c r="H195" s="11"/>
      <c r="I195" s="11"/>
    </row>
    <row r="196" spans="1:9" x14ac:dyDescent="0.5">
      <c r="A196" s="7"/>
      <c r="B196" s="8"/>
      <c r="C196" s="11"/>
      <c r="D196" s="11"/>
      <c r="E196" s="11"/>
      <c r="F196" s="11"/>
      <c r="G196" s="27"/>
      <c r="H196" s="11"/>
      <c r="I196" s="11"/>
    </row>
    <row r="197" spans="1:9" x14ac:dyDescent="0.5">
      <c r="A197" s="7"/>
      <c r="B197" s="8"/>
      <c r="C197" s="11"/>
      <c r="D197" s="11"/>
      <c r="E197" s="11"/>
      <c r="F197" s="11"/>
      <c r="G197" s="27"/>
      <c r="H197" s="11"/>
      <c r="I197" s="11"/>
    </row>
    <row r="198" spans="1:9" x14ac:dyDescent="0.5">
      <c r="A198" s="7"/>
      <c r="B198" s="8"/>
      <c r="C198" s="11"/>
      <c r="D198" s="11"/>
      <c r="E198" s="11"/>
      <c r="F198" s="11"/>
      <c r="G198" s="27"/>
      <c r="H198" s="11"/>
      <c r="I198" s="11"/>
    </row>
    <row r="199" spans="1:9" x14ac:dyDescent="0.5">
      <c r="A199" s="7"/>
      <c r="B199" s="8"/>
      <c r="C199" s="11"/>
      <c r="D199" s="11"/>
      <c r="E199" s="11"/>
      <c r="F199" s="11"/>
      <c r="G199" s="27"/>
      <c r="H199" s="11"/>
      <c r="I199" s="11"/>
    </row>
    <row r="200" spans="1:9" x14ac:dyDescent="0.5">
      <c r="A200" s="7"/>
      <c r="B200" s="8"/>
      <c r="C200" s="11"/>
      <c r="D200" s="11"/>
      <c r="E200" s="11"/>
      <c r="F200" s="11"/>
      <c r="G200" s="27"/>
      <c r="H200" s="11"/>
      <c r="I200" s="11"/>
    </row>
    <row r="201" spans="1:9" x14ac:dyDescent="0.5">
      <c r="A201" s="7"/>
      <c r="B201" s="8"/>
      <c r="C201" s="11"/>
      <c r="D201" s="11"/>
      <c r="E201" s="11"/>
      <c r="F201" s="11"/>
      <c r="G201" s="27"/>
      <c r="H201" s="11"/>
      <c r="I201" s="11"/>
    </row>
    <row r="202" spans="1:9" x14ac:dyDescent="0.5">
      <c r="A202" s="7"/>
      <c r="B202" s="8"/>
      <c r="C202" s="11"/>
      <c r="D202" s="11"/>
      <c r="E202" s="11"/>
      <c r="F202" s="11"/>
      <c r="G202" s="27"/>
      <c r="H202" s="11"/>
      <c r="I202" s="11"/>
    </row>
    <row r="203" spans="1:9" x14ac:dyDescent="0.5">
      <c r="A203" s="7"/>
      <c r="B203" s="8"/>
      <c r="C203" s="11"/>
      <c r="D203" s="11"/>
      <c r="E203" s="11"/>
      <c r="F203" s="11"/>
      <c r="G203" s="27"/>
      <c r="H203" s="11"/>
      <c r="I203" s="11"/>
    </row>
    <row r="204" spans="1:9" x14ac:dyDescent="0.5">
      <c r="A204" s="7"/>
      <c r="B204" s="8"/>
      <c r="C204" s="11"/>
      <c r="D204" s="11"/>
      <c r="E204" s="11"/>
      <c r="F204" s="11"/>
      <c r="G204" s="27"/>
      <c r="H204" s="11"/>
      <c r="I204" s="11"/>
    </row>
    <row r="205" spans="1:9" x14ac:dyDescent="0.5">
      <c r="A205" s="7"/>
      <c r="B205" s="8"/>
      <c r="C205" s="11"/>
      <c r="D205" s="11"/>
      <c r="E205" s="11"/>
      <c r="F205" s="11"/>
      <c r="G205" s="27"/>
      <c r="H205" s="11"/>
      <c r="I205" s="11"/>
    </row>
    <row r="206" spans="1:9" x14ac:dyDescent="0.5">
      <c r="A206" s="7"/>
      <c r="B206" s="8"/>
      <c r="C206" s="11"/>
      <c r="D206" s="11"/>
      <c r="E206" s="11"/>
      <c r="F206" s="11"/>
      <c r="G206" s="27"/>
      <c r="H206" s="11"/>
      <c r="I206" s="11"/>
    </row>
    <row r="207" spans="1:9" x14ac:dyDescent="0.5">
      <c r="A207" s="7"/>
      <c r="B207" s="8"/>
      <c r="C207" s="11"/>
      <c r="D207" s="11"/>
      <c r="E207" s="11"/>
      <c r="F207" s="11"/>
      <c r="G207" s="27"/>
      <c r="H207" s="11"/>
      <c r="I207" s="11"/>
    </row>
    <row r="208" spans="1:9" x14ac:dyDescent="0.5">
      <c r="A208" s="7"/>
      <c r="B208" s="8"/>
      <c r="C208" s="11"/>
      <c r="D208" s="11"/>
      <c r="E208" s="11"/>
      <c r="F208" s="11"/>
      <c r="G208" s="27"/>
      <c r="H208" s="11"/>
      <c r="I208" s="11"/>
    </row>
    <row r="209" spans="1:9" x14ac:dyDescent="0.5">
      <c r="A209" s="7"/>
      <c r="B209" s="8"/>
      <c r="C209" s="11"/>
      <c r="D209" s="11"/>
      <c r="E209" s="11"/>
      <c r="F209" s="11"/>
      <c r="G209" s="27"/>
      <c r="H209" s="11"/>
      <c r="I209" s="11"/>
    </row>
    <row r="210" spans="1:9" x14ac:dyDescent="0.5">
      <c r="A210" s="7"/>
      <c r="B210" s="8"/>
      <c r="C210" s="11"/>
      <c r="D210" s="11"/>
      <c r="E210" s="11"/>
      <c r="F210" s="11"/>
      <c r="G210" s="27"/>
      <c r="H210" s="11"/>
      <c r="I210" s="11"/>
    </row>
    <row r="211" spans="1:9" x14ac:dyDescent="0.5">
      <c r="A211" s="7"/>
      <c r="B211" s="8"/>
      <c r="C211" s="11"/>
      <c r="D211" s="11"/>
      <c r="E211" s="11"/>
      <c r="F211" s="11"/>
      <c r="G211" s="27"/>
      <c r="H211" s="11"/>
      <c r="I211" s="11"/>
    </row>
    <row r="212" spans="1:9" x14ac:dyDescent="0.5">
      <c r="A212" s="7"/>
      <c r="B212" s="8"/>
      <c r="C212" s="11"/>
      <c r="D212" s="11"/>
      <c r="E212" s="11"/>
      <c r="F212" s="11"/>
      <c r="G212" s="27"/>
      <c r="H212" s="11"/>
      <c r="I212" s="11"/>
    </row>
    <row r="213" spans="1:9" x14ac:dyDescent="0.5">
      <c r="A213" s="7"/>
      <c r="B213" s="8"/>
      <c r="C213" s="11"/>
      <c r="D213" s="11"/>
      <c r="E213" s="11"/>
      <c r="F213" s="11"/>
      <c r="G213" s="27"/>
      <c r="H213" s="11"/>
      <c r="I213" s="11"/>
    </row>
    <row r="214" spans="1:9" x14ac:dyDescent="0.5">
      <c r="A214" s="7"/>
      <c r="B214" s="8"/>
      <c r="C214" s="11"/>
      <c r="D214" s="11"/>
      <c r="E214" s="11"/>
      <c r="F214" s="11"/>
      <c r="G214" s="27"/>
      <c r="H214" s="11"/>
      <c r="I214" s="11"/>
    </row>
    <row r="215" spans="1:9" x14ac:dyDescent="0.5">
      <c r="A215" s="7"/>
      <c r="B215" s="8"/>
      <c r="C215" s="11"/>
      <c r="D215" s="11"/>
      <c r="E215" s="11"/>
      <c r="F215" s="11"/>
      <c r="G215" s="27"/>
      <c r="H215" s="11"/>
      <c r="I215" s="11"/>
    </row>
    <row r="216" spans="1:9" x14ac:dyDescent="0.5">
      <c r="A216" s="7"/>
      <c r="B216" s="8"/>
      <c r="C216" s="11"/>
      <c r="D216" s="11"/>
      <c r="E216" s="11"/>
      <c r="F216" s="11"/>
      <c r="G216" s="27"/>
      <c r="H216" s="11"/>
      <c r="I216" s="11"/>
    </row>
    <row r="217" spans="1:9" x14ac:dyDescent="0.5">
      <c r="A217" s="7"/>
      <c r="B217" s="8"/>
      <c r="C217" s="11"/>
      <c r="D217" s="11"/>
      <c r="E217" s="11"/>
      <c r="F217" s="11"/>
      <c r="G217" s="27"/>
      <c r="H217" s="11"/>
      <c r="I217" s="11"/>
    </row>
    <row r="218" spans="1:9" x14ac:dyDescent="0.5">
      <c r="A218" s="7"/>
      <c r="B218" s="8"/>
      <c r="C218" s="11"/>
      <c r="D218" s="11"/>
      <c r="E218" s="11"/>
      <c r="F218" s="11"/>
      <c r="G218" s="27"/>
      <c r="H218" s="11"/>
      <c r="I218" s="11"/>
    </row>
    <row r="219" spans="1:9" x14ac:dyDescent="0.5">
      <c r="A219" s="7"/>
      <c r="B219" s="8"/>
      <c r="C219" s="11"/>
      <c r="D219" s="11"/>
      <c r="E219" s="11"/>
      <c r="F219" s="11"/>
      <c r="G219" s="27"/>
      <c r="H219" s="11"/>
      <c r="I219" s="11"/>
    </row>
    <row r="220" spans="1:9" x14ac:dyDescent="0.5">
      <c r="A220" s="7"/>
      <c r="B220" s="8"/>
      <c r="C220" s="11"/>
      <c r="D220" s="11"/>
      <c r="E220" s="11"/>
      <c r="F220" s="11"/>
      <c r="G220" s="27"/>
      <c r="H220" s="11"/>
      <c r="I220" s="11"/>
    </row>
    <row r="221" spans="1:9" x14ac:dyDescent="0.5">
      <c r="A221" s="7"/>
      <c r="B221" s="8"/>
      <c r="C221" s="11"/>
      <c r="D221" s="11"/>
      <c r="E221" s="11"/>
      <c r="F221" s="11"/>
      <c r="G221" s="27"/>
      <c r="H221" s="11"/>
      <c r="I221" s="11"/>
    </row>
    <row r="222" spans="1:9" x14ac:dyDescent="0.5">
      <c r="A222" s="7"/>
      <c r="B222" s="8"/>
      <c r="C222" s="11"/>
      <c r="D222" s="11"/>
      <c r="E222" s="11"/>
      <c r="F222" s="11"/>
      <c r="G222" s="27"/>
      <c r="H222" s="11"/>
      <c r="I222" s="11"/>
    </row>
    <row r="223" spans="1:9" x14ac:dyDescent="0.5">
      <c r="A223" s="7"/>
      <c r="B223" s="8"/>
      <c r="C223" s="11"/>
      <c r="D223" s="11"/>
      <c r="E223" s="11"/>
      <c r="F223" s="11"/>
      <c r="G223" s="27"/>
      <c r="H223" s="11"/>
      <c r="I223" s="11"/>
    </row>
    <row r="224" spans="1:9" x14ac:dyDescent="0.5">
      <c r="A224" s="7"/>
      <c r="B224" s="8"/>
      <c r="C224" s="11"/>
      <c r="D224" s="11"/>
      <c r="E224" s="11"/>
      <c r="F224" s="11"/>
      <c r="G224" s="27"/>
      <c r="H224" s="11"/>
      <c r="I224" s="11"/>
    </row>
    <row r="225" spans="1:9" x14ac:dyDescent="0.5">
      <c r="A225" s="7"/>
      <c r="B225" s="8"/>
      <c r="C225" s="11"/>
      <c r="D225" s="11"/>
      <c r="E225" s="11"/>
      <c r="F225" s="11"/>
      <c r="G225" s="27"/>
      <c r="H225" s="11"/>
      <c r="I225" s="11"/>
    </row>
    <row r="226" spans="1:9" x14ac:dyDescent="0.5">
      <c r="A226" s="7"/>
      <c r="B226" s="8"/>
      <c r="C226" s="11"/>
      <c r="D226" s="11"/>
      <c r="E226" s="11"/>
      <c r="F226" s="11"/>
      <c r="G226" s="27"/>
      <c r="H226" s="11"/>
      <c r="I226" s="11"/>
    </row>
    <row r="227" spans="1:9" x14ac:dyDescent="0.5">
      <c r="A227" s="7"/>
      <c r="B227" s="8"/>
      <c r="C227" s="11"/>
      <c r="D227" s="11"/>
      <c r="E227" s="11"/>
      <c r="F227" s="11"/>
      <c r="G227" s="27"/>
      <c r="H227" s="11"/>
      <c r="I227" s="11"/>
    </row>
    <row r="228" spans="1:9" x14ac:dyDescent="0.5">
      <c r="A228" s="7"/>
      <c r="B228" s="8"/>
      <c r="C228" s="11"/>
      <c r="D228" s="11"/>
      <c r="E228" s="11"/>
      <c r="F228" s="11"/>
      <c r="G228" s="27"/>
      <c r="H228" s="11"/>
      <c r="I228" s="11"/>
    </row>
    <row r="229" spans="1:9" x14ac:dyDescent="0.5">
      <c r="A229" s="7"/>
      <c r="B229" s="8"/>
      <c r="C229" s="11"/>
      <c r="D229" s="11"/>
      <c r="E229" s="11"/>
      <c r="F229" s="11"/>
      <c r="G229" s="27"/>
      <c r="H229" s="11"/>
      <c r="I229" s="11"/>
    </row>
    <row r="230" spans="1:9" x14ac:dyDescent="0.5">
      <c r="A230" s="7"/>
      <c r="B230" s="8"/>
      <c r="C230" s="11"/>
      <c r="D230" s="11"/>
      <c r="E230" s="11"/>
      <c r="F230" s="11"/>
      <c r="G230" s="27"/>
      <c r="H230" s="11"/>
      <c r="I230" s="11"/>
    </row>
    <row r="231" spans="1:9" x14ac:dyDescent="0.5">
      <c r="A231" s="7"/>
      <c r="B231" s="8"/>
      <c r="C231" s="11"/>
      <c r="D231" s="11"/>
      <c r="E231" s="11"/>
      <c r="F231" s="11"/>
      <c r="G231" s="27"/>
      <c r="H231" s="11"/>
      <c r="I231" s="11"/>
    </row>
    <row r="232" spans="1:9" x14ac:dyDescent="0.5">
      <c r="A232" s="7"/>
      <c r="B232" s="8"/>
      <c r="C232" s="11"/>
      <c r="D232" s="11"/>
      <c r="E232" s="11"/>
      <c r="F232" s="11"/>
      <c r="G232" s="27"/>
      <c r="H232" s="11"/>
      <c r="I232" s="11"/>
    </row>
    <row r="233" spans="1:9" x14ac:dyDescent="0.5">
      <c r="A233" s="7"/>
      <c r="B233" s="8"/>
      <c r="C233" s="11"/>
      <c r="D233" s="11"/>
      <c r="E233" s="11"/>
      <c r="F233" s="11"/>
      <c r="G233" s="27"/>
      <c r="H233" s="11"/>
      <c r="I233" s="11"/>
    </row>
    <row r="234" spans="1:9" x14ac:dyDescent="0.5">
      <c r="A234" s="7"/>
      <c r="B234" s="8"/>
      <c r="C234" s="11"/>
      <c r="D234" s="11"/>
      <c r="E234" s="11"/>
      <c r="F234" s="11"/>
      <c r="G234" s="27"/>
      <c r="H234" s="11"/>
      <c r="I234" s="11"/>
    </row>
    <row r="235" spans="1:9" x14ac:dyDescent="0.5">
      <c r="A235" s="7"/>
      <c r="B235" s="8"/>
      <c r="C235" s="11"/>
      <c r="D235" s="11"/>
      <c r="E235" s="11"/>
      <c r="F235" s="11"/>
      <c r="G235" s="27"/>
      <c r="H235" s="11"/>
      <c r="I235" s="11"/>
    </row>
    <row r="236" spans="1:9" x14ac:dyDescent="0.5">
      <c r="A236" s="7"/>
      <c r="B236" s="8"/>
      <c r="C236" s="11"/>
      <c r="D236" s="11"/>
      <c r="E236" s="11"/>
      <c r="F236" s="11"/>
      <c r="G236" s="27"/>
      <c r="H236" s="11"/>
      <c r="I236" s="11"/>
    </row>
    <row r="237" spans="1:9" x14ac:dyDescent="0.5">
      <c r="A237" s="7"/>
      <c r="B237" s="8"/>
      <c r="C237" s="11"/>
      <c r="D237" s="11"/>
      <c r="E237" s="11"/>
      <c r="F237" s="11"/>
      <c r="G237" s="27"/>
      <c r="H237" s="11"/>
      <c r="I237" s="11"/>
    </row>
    <row r="238" spans="1:9" x14ac:dyDescent="0.5">
      <c r="A238" s="7"/>
      <c r="B238" s="8"/>
      <c r="C238" s="11"/>
      <c r="D238" s="11"/>
      <c r="E238" s="11"/>
      <c r="F238" s="11"/>
      <c r="G238" s="27"/>
      <c r="H238" s="11"/>
      <c r="I238" s="11"/>
    </row>
    <row r="239" spans="1:9" x14ac:dyDescent="0.5">
      <c r="A239" s="7"/>
      <c r="B239" s="8"/>
      <c r="C239" s="11"/>
      <c r="D239" s="11"/>
      <c r="E239" s="11"/>
      <c r="F239" s="11"/>
      <c r="G239" s="27"/>
      <c r="H239" s="11"/>
      <c r="I239" s="11"/>
    </row>
    <row r="240" spans="1:9" x14ac:dyDescent="0.5">
      <c r="A240" s="7"/>
      <c r="B240" s="8"/>
      <c r="C240" s="11"/>
      <c r="D240" s="11"/>
      <c r="E240" s="11"/>
      <c r="F240" s="11"/>
      <c r="G240" s="27"/>
      <c r="H240" s="11"/>
      <c r="I240" s="11"/>
    </row>
    <row r="241" spans="1:9" x14ac:dyDescent="0.5">
      <c r="A241" s="7"/>
      <c r="B241" s="8"/>
      <c r="C241" s="11"/>
      <c r="D241" s="11"/>
      <c r="E241" s="11"/>
      <c r="F241" s="11"/>
      <c r="G241" s="27"/>
      <c r="H241" s="11"/>
      <c r="I241" s="11"/>
    </row>
    <row r="242" spans="1:9" x14ac:dyDescent="0.5">
      <c r="A242" s="7"/>
      <c r="B242" s="8"/>
      <c r="C242" s="11"/>
      <c r="D242" s="11"/>
      <c r="E242" s="11"/>
      <c r="F242" s="11"/>
      <c r="G242" s="27"/>
      <c r="H242" s="11"/>
      <c r="I242" s="11"/>
    </row>
    <row r="243" spans="1:9" x14ac:dyDescent="0.5">
      <c r="A243" s="7"/>
      <c r="B243" s="8"/>
      <c r="C243" s="11"/>
      <c r="D243" s="11"/>
      <c r="E243" s="11"/>
      <c r="F243" s="11"/>
      <c r="G243" s="27"/>
      <c r="H243" s="11"/>
      <c r="I243" s="11"/>
    </row>
    <row r="244" spans="1:9" x14ac:dyDescent="0.5">
      <c r="A244" s="7"/>
      <c r="B244" s="8"/>
      <c r="C244" s="11"/>
      <c r="D244" s="11"/>
      <c r="E244" s="11"/>
      <c r="F244" s="11"/>
      <c r="G244" s="27"/>
      <c r="H244" s="11"/>
      <c r="I244" s="11"/>
    </row>
    <row r="245" spans="1:9" x14ac:dyDescent="0.5">
      <c r="A245" s="7"/>
      <c r="B245" s="8"/>
      <c r="C245" s="11"/>
      <c r="D245" s="11"/>
      <c r="E245" s="11"/>
      <c r="F245" s="11"/>
      <c r="G245" s="27"/>
      <c r="H245" s="11"/>
      <c r="I245" s="11"/>
    </row>
    <row r="246" spans="1:9" x14ac:dyDescent="0.5">
      <c r="A246" s="7"/>
      <c r="B246" s="8"/>
      <c r="C246" s="11"/>
      <c r="D246" s="11"/>
      <c r="E246" s="11"/>
      <c r="F246" s="11"/>
      <c r="G246" s="27"/>
      <c r="H246" s="11"/>
      <c r="I246" s="11"/>
    </row>
    <row r="247" spans="1:9" x14ac:dyDescent="0.5">
      <c r="A247" s="7"/>
      <c r="B247" s="8"/>
      <c r="C247" s="11"/>
      <c r="D247" s="11"/>
      <c r="E247" s="11"/>
      <c r="F247" s="11"/>
      <c r="G247" s="27"/>
      <c r="H247" s="11"/>
      <c r="I247" s="11"/>
    </row>
    <row r="248" spans="1:9" x14ac:dyDescent="0.5">
      <c r="A248" s="7"/>
      <c r="B248" s="8"/>
      <c r="C248" s="11"/>
      <c r="D248" s="11"/>
      <c r="E248" s="11"/>
      <c r="F248" s="11"/>
      <c r="G248" s="27"/>
      <c r="H248" s="11"/>
      <c r="I248" s="11"/>
    </row>
    <row r="249" spans="1:9" x14ac:dyDescent="0.5">
      <c r="A249" s="7"/>
      <c r="B249" s="8"/>
      <c r="C249" s="11"/>
      <c r="D249" s="11"/>
      <c r="E249" s="11"/>
      <c r="F249" s="11"/>
      <c r="G249" s="27"/>
      <c r="H249" s="11"/>
      <c r="I249" s="11"/>
    </row>
    <row r="250" spans="1:9" x14ac:dyDescent="0.5">
      <c r="A250" s="7"/>
      <c r="B250" s="8"/>
      <c r="C250" s="11"/>
      <c r="D250" s="11"/>
      <c r="E250" s="11"/>
      <c r="F250" s="11"/>
      <c r="G250" s="27"/>
      <c r="H250" s="11"/>
      <c r="I250" s="11"/>
    </row>
    <row r="251" spans="1:9" x14ac:dyDescent="0.5">
      <c r="A251" s="7"/>
      <c r="B251" s="8"/>
      <c r="C251" s="11"/>
      <c r="D251" s="11"/>
      <c r="E251" s="11"/>
      <c r="F251" s="11"/>
      <c r="G251" s="27"/>
      <c r="H251" s="11"/>
      <c r="I251" s="11"/>
    </row>
    <row r="252" spans="1:9" x14ac:dyDescent="0.5">
      <c r="A252" s="7"/>
      <c r="B252" s="8"/>
      <c r="C252" s="11"/>
      <c r="D252" s="11"/>
      <c r="E252" s="11"/>
      <c r="F252" s="11"/>
      <c r="G252" s="27"/>
      <c r="H252" s="11"/>
      <c r="I252" s="11"/>
    </row>
    <row r="253" spans="1:9" x14ac:dyDescent="0.5">
      <c r="A253" s="7"/>
      <c r="B253" s="8"/>
      <c r="C253" s="11"/>
      <c r="D253" s="11"/>
      <c r="E253" s="11"/>
      <c r="F253" s="11"/>
      <c r="G253" s="27"/>
      <c r="H253" s="11"/>
      <c r="I253" s="11"/>
    </row>
    <row r="254" spans="1:9" x14ac:dyDescent="0.5">
      <c r="A254" s="7"/>
      <c r="B254" s="8"/>
      <c r="C254" s="11"/>
      <c r="D254" s="11"/>
      <c r="E254" s="11"/>
      <c r="F254" s="11"/>
      <c r="G254" s="27"/>
      <c r="H254" s="11"/>
      <c r="I254" s="11"/>
    </row>
    <row r="255" spans="1:9" x14ac:dyDescent="0.5">
      <c r="A255" s="7"/>
      <c r="B255" s="8"/>
      <c r="C255" s="11"/>
      <c r="D255" s="11"/>
      <c r="E255" s="11"/>
      <c r="F255" s="11"/>
      <c r="G255" s="27"/>
      <c r="H255" s="11"/>
      <c r="I255" s="11"/>
    </row>
    <row r="256" spans="1:9" x14ac:dyDescent="0.5">
      <c r="A256" s="7"/>
      <c r="B256" s="8"/>
      <c r="C256" s="11"/>
      <c r="D256" s="11"/>
      <c r="E256" s="11"/>
      <c r="F256" s="11"/>
      <c r="G256" s="27"/>
      <c r="H256" s="11"/>
      <c r="I256" s="11"/>
    </row>
    <row r="257" spans="1:9" x14ac:dyDescent="0.5">
      <c r="A257" s="7"/>
      <c r="B257" s="8"/>
      <c r="C257" s="11"/>
      <c r="D257" s="11"/>
      <c r="E257" s="11"/>
      <c r="F257" s="11"/>
      <c r="G257" s="27"/>
      <c r="H257" s="11"/>
      <c r="I257" s="11"/>
    </row>
    <row r="258" spans="1:9" x14ac:dyDescent="0.5">
      <c r="A258" s="7"/>
      <c r="B258" s="8"/>
      <c r="C258" s="11"/>
      <c r="D258" s="11"/>
      <c r="E258" s="11"/>
      <c r="F258" s="11"/>
      <c r="G258" s="27"/>
      <c r="H258" s="11"/>
      <c r="I258" s="11"/>
    </row>
    <row r="259" spans="1:9" x14ac:dyDescent="0.5">
      <c r="A259" s="7"/>
      <c r="B259" s="8"/>
      <c r="C259" s="11"/>
      <c r="D259" s="11"/>
      <c r="E259" s="11"/>
      <c r="F259" s="11"/>
      <c r="G259" s="27"/>
      <c r="H259" s="11"/>
      <c r="I259" s="11"/>
    </row>
    <row r="260" spans="1:9" x14ac:dyDescent="0.5">
      <c r="A260" s="7"/>
      <c r="B260" s="8"/>
      <c r="C260" s="11"/>
      <c r="D260" s="11"/>
      <c r="E260" s="11"/>
      <c r="F260" s="11"/>
      <c r="G260" s="27"/>
      <c r="H260" s="11"/>
      <c r="I260" s="11"/>
    </row>
    <row r="261" spans="1:9" x14ac:dyDescent="0.5">
      <c r="A261" s="7"/>
      <c r="B261" s="8"/>
      <c r="C261" s="11"/>
      <c r="D261" s="11"/>
      <c r="E261" s="11"/>
      <c r="F261" s="11"/>
      <c r="G261" s="27"/>
      <c r="H261" s="11"/>
      <c r="I261" s="11"/>
    </row>
    <row r="262" spans="1:9" x14ac:dyDescent="0.5">
      <c r="A262" s="7"/>
      <c r="B262" s="8"/>
      <c r="C262" s="11"/>
      <c r="D262" s="11"/>
      <c r="E262" s="11"/>
      <c r="F262" s="11"/>
      <c r="G262" s="27"/>
      <c r="H262" s="11"/>
      <c r="I262" s="11"/>
    </row>
    <row r="263" spans="1:9" x14ac:dyDescent="0.5">
      <c r="A263" s="7"/>
      <c r="B263" s="8"/>
      <c r="C263" s="11"/>
      <c r="D263" s="11"/>
      <c r="E263" s="11"/>
      <c r="F263" s="11"/>
      <c r="G263" s="27"/>
      <c r="H263" s="11"/>
      <c r="I263" s="11"/>
    </row>
    <row r="264" spans="1:9" x14ac:dyDescent="0.5">
      <c r="A264" s="7"/>
      <c r="B264" s="8"/>
      <c r="C264" s="11"/>
      <c r="D264" s="11"/>
      <c r="E264" s="11"/>
      <c r="F264" s="11"/>
      <c r="G264" s="27"/>
      <c r="H264" s="11"/>
      <c r="I264" s="11"/>
    </row>
    <row r="265" spans="1:9" x14ac:dyDescent="0.5">
      <c r="A265" s="7"/>
      <c r="B265" s="8"/>
      <c r="C265" s="11"/>
      <c r="D265" s="11"/>
      <c r="E265" s="11"/>
      <c r="F265" s="11"/>
      <c r="G265" s="27"/>
      <c r="H265" s="11"/>
      <c r="I265" s="11"/>
    </row>
    <row r="266" spans="1:9" x14ac:dyDescent="0.5">
      <c r="A266" s="7"/>
      <c r="B266" s="8"/>
      <c r="C266" s="11"/>
      <c r="D266" s="11"/>
      <c r="E266" s="11"/>
      <c r="F266" s="11"/>
      <c r="G266" s="27"/>
      <c r="H266" s="11"/>
      <c r="I266" s="11"/>
    </row>
    <row r="267" spans="1:9" x14ac:dyDescent="0.5">
      <c r="A267" s="7"/>
      <c r="B267" s="8"/>
      <c r="C267" s="11"/>
      <c r="D267" s="11"/>
      <c r="E267" s="11"/>
      <c r="F267" s="11"/>
      <c r="G267" s="27"/>
      <c r="H267" s="11"/>
      <c r="I267" s="11"/>
    </row>
    <row r="268" spans="1:9" x14ac:dyDescent="0.5">
      <c r="A268" s="7"/>
      <c r="B268" s="8"/>
      <c r="C268" s="11"/>
      <c r="D268" s="11"/>
      <c r="E268" s="11"/>
      <c r="F268" s="11"/>
      <c r="G268" s="27"/>
      <c r="H268" s="11"/>
      <c r="I268" s="11"/>
    </row>
    <row r="269" spans="1:9" x14ac:dyDescent="0.5">
      <c r="A269" s="7"/>
      <c r="B269" s="8"/>
      <c r="C269" s="11"/>
      <c r="D269" s="11"/>
      <c r="E269" s="11"/>
      <c r="F269" s="11"/>
      <c r="G269" s="27"/>
      <c r="H269" s="11"/>
      <c r="I269" s="11"/>
    </row>
    <row r="270" spans="1:9" x14ac:dyDescent="0.5">
      <c r="A270" s="7"/>
      <c r="B270" s="8"/>
      <c r="C270" s="11"/>
      <c r="D270" s="11"/>
      <c r="E270" s="11"/>
      <c r="F270" s="11"/>
      <c r="G270" s="27"/>
      <c r="H270" s="11"/>
      <c r="I270" s="11"/>
    </row>
    <row r="271" spans="1:9" x14ac:dyDescent="0.5">
      <c r="A271" s="7"/>
      <c r="B271" s="8"/>
      <c r="C271" s="11"/>
      <c r="D271" s="11"/>
      <c r="E271" s="11"/>
      <c r="F271" s="11"/>
      <c r="G271" s="27"/>
      <c r="H271" s="11"/>
      <c r="I271" s="11"/>
    </row>
    <row r="272" spans="1:9" x14ac:dyDescent="0.5">
      <c r="A272" s="7"/>
      <c r="B272" s="8"/>
      <c r="C272" s="11"/>
      <c r="D272" s="11"/>
      <c r="E272" s="11"/>
      <c r="F272" s="11"/>
      <c r="G272" s="27"/>
      <c r="H272" s="11"/>
      <c r="I272" s="11"/>
    </row>
    <row r="273" spans="1:9" x14ac:dyDescent="0.5">
      <c r="A273" s="7"/>
      <c r="B273" s="8"/>
      <c r="C273" s="11"/>
      <c r="D273" s="11"/>
      <c r="E273" s="11"/>
      <c r="F273" s="11"/>
      <c r="G273" s="27"/>
      <c r="H273" s="11"/>
      <c r="I273" s="11"/>
    </row>
    <row r="274" spans="1:9" x14ac:dyDescent="0.5">
      <c r="A274" s="7"/>
      <c r="B274" s="8"/>
      <c r="C274" s="11"/>
      <c r="D274" s="11"/>
      <c r="E274" s="11"/>
      <c r="F274" s="11"/>
      <c r="G274" s="27"/>
      <c r="H274" s="11"/>
      <c r="I274" s="11"/>
    </row>
    <row r="275" spans="1:9" x14ac:dyDescent="0.5">
      <c r="A275" s="7"/>
      <c r="B275" s="8"/>
      <c r="C275" s="11"/>
      <c r="D275" s="11"/>
      <c r="E275" s="11"/>
      <c r="F275" s="11"/>
      <c r="G275" s="27"/>
      <c r="H275" s="11"/>
      <c r="I275" s="11"/>
    </row>
    <row r="276" spans="1:9" x14ac:dyDescent="0.5">
      <c r="A276" s="7"/>
      <c r="B276" s="8"/>
      <c r="C276" s="11"/>
      <c r="D276" s="11"/>
      <c r="E276" s="11"/>
      <c r="F276" s="11"/>
      <c r="G276" s="27"/>
      <c r="H276" s="11"/>
      <c r="I276" s="11"/>
    </row>
    <row r="277" spans="1:9" x14ac:dyDescent="0.5">
      <c r="A277" s="7"/>
      <c r="B277" s="8"/>
      <c r="C277" s="11"/>
      <c r="D277" s="11"/>
      <c r="E277" s="11"/>
      <c r="F277" s="11"/>
      <c r="G277" s="27"/>
      <c r="H277" s="11"/>
      <c r="I277" s="11"/>
    </row>
    <row r="278" spans="1:9" x14ac:dyDescent="0.5">
      <c r="A278" s="7"/>
      <c r="B278" s="8"/>
      <c r="C278" s="11"/>
      <c r="D278" s="11"/>
      <c r="E278" s="11"/>
      <c r="F278" s="11"/>
      <c r="G278" s="27"/>
      <c r="H278" s="11"/>
      <c r="I278" s="11"/>
    </row>
    <row r="279" spans="1:9" x14ac:dyDescent="0.5">
      <c r="A279" s="7"/>
      <c r="B279" s="8"/>
      <c r="C279" s="11"/>
      <c r="D279" s="11"/>
      <c r="E279" s="11"/>
      <c r="F279" s="11"/>
      <c r="G279" s="27"/>
      <c r="H279" s="11"/>
      <c r="I279" s="11"/>
    </row>
    <row r="280" spans="1:9" x14ac:dyDescent="0.5">
      <c r="A280" s="7"/>
      <c r="B280" s="8"/>
      <c r="C280" s="11"/>
      <c r="D280" s="11"/>
      <c r="E280" s="11"/>
      <c r="F280" s="11"/>
      <c r="G280" s="27"/>
      <c r="H280" s="11"/>
      <c r="I280" s="11"/>
    </row>
    <row r="281" spans="1:9" x14ac:dyDescent="0.5">
      <c r="A281" s="7"/>
      <c r="B281" s="8"/>
      <c r="C281" s="11"/>
      <c r="D281" s="11"/>
      <c r="E281" s="11"/>
      <c r="F281" s="11"/>
      <c r="G281" s="27"/>
      <c r="H281" s="11"/>
      <c r="I281" s="11"/>
    </row>
    <row r="282" spans="1:9" x14ac:dyDescent="0.5">
      <c r="A282" s="7"/>
      <c r="B282" s="8"/>
      <c r="C282" s="11"/>
      <c r="D282" s="11"/>
      <c r="E282" s="11"/>
      <c r="F282" s="11"/>
      <c r="G282" s="27"/>
      <c r="H282" s="11"/>
      <c r="I282" s="11"/>
    </row>
    <row r="283" spans="1:9" x14ac:dyDescent="0.5">
      <c r="A283" s="7"/>
      <c r="B283" s="8"/>
      <c r="C283" s="11"/>
      <c r="D283" s="11"/>
      <c r="E283" s="11"/>
      <c r="F283" s="11"/>
      <c r="G283" s="27"/>
      <c r="H283" s="11"/>
      <c r="I283" s="11"/>
    </row>
    <row r="284" spans="1:9" x14ac:dyDescent="0.5">
      <c r="A284" s="7"/>
      <c r="B284" s="8"/>
      <c r="C284" s="11"/>
      <c r="D284" s="11"/>
      <c r="E284" s="11"/>
      <c r="F284" s="11"/>
      <c r="G284" s="27"/>
      <c r="H284" s="11"/>
      <c r="I284" s="11"/>
    </row>
    <row r="285" spans="1:9" x14ac:dyDescent="0.5">
      <c r="A285" s="7"/>
      <c r="B285" s="8"/>
      <c r="C285" s="11"/>
      <c r="D285" s="11"/>
      <c r="E285" s="11"/>
      <c r="F285" s="11"/>
      <c r="G285" s="27"/>
      <c r="H285" s="11"/>
      <c r="I285" s="11"/>
    </row>
    <row r="286" spans="1:9" x14ac:dyDescent="0.5">
      <c r="A286" s="7"/>
      <c r="B286" s="8"/>
      <c r="C286" s="11"/>
      <c r="D286" s="11"/>
      <c r="E286" s="11"/>
      <c r="F286" s="11"/>
      <c r="G286" s="27"/>
      <c r="H286" s="11"/>
      <c r="I286" s="11"/>
    </row>
    <row r="287" spans="1:9" x14ac:dyDescent="0.5">
      <c r="A287" s="7"/>
      <c r="B287" s="8"/>
      <c r="C287" s="11"/>
      <c r="D287" s="11"/>
      <c r="E287" s="11"/>
      <c r="F287" s="11"/>
      <c r="G287" s="27"/>
      <c r="H287" s="11"/>
      <c r="I287" s="11"/>
    </row>
    <row r="288" spans="1:9" x14ac:dyDescent="0.5">
      <c r="A288" s="7"/>
      <c r="B288" s="8"/>
      <c r="C288" s="11"/>
      <c r="D288" s="11"/>
      <c r="E288" s="11"/>
      <c r="F288" s="11"/>
      <c r="G288" s="27"/>
      <c r="H288" s="11"/>
      <c r="I288" s="11"/>
    </row>
    <row r="289" spans="1:9" x14ac:dyDescent="0.5">
      <c r="A289" s="7"/>
      <c r="B289" s="8"/>
      <c r="C289" s="11"/>
      <c r="D289" s="11"/>
      <c r="E289" s="11"/>
      <c r="F289" s="11"/>
      <c r="G289" s="27"/>
      <c r="H289" s="11"/>
      <c r="I289" s="11"/>
    </row>
    <row r="290" spans="1:9" x14ac:dyDescent="0.5">
      <c r="A290" s="7"/>
      <c r="B290" s="8"/>
      <c r="C290" s="11"/>
      <c r="D290" s="11"/>
      <c r="E290" s="11"/>
      <c r="F290" s="11"/>
      <c r="G290" s="27"/>
      <c r="H290" s="11"/>
      <c r="I290" s="11"/>
    </row>
    <row r="291" spans="1:9" x14ac:dyDescent="0.5">
      <c r="A291" s="7"/>
      <c r="B291" s="8"/>
      <c r="C291" s="11"/>
      <c r="D291" s="11"/>
      <c r="E291" s="11"/>
      <c r="F291" s="11"/>
      <c r="G291" s="27"/>
      <c r="H291" s="11"/>
      <c r="I291" s="11"/>
    </row>
    <row r="292" spans="1:9" x14ac:dyDescent="0.5">
      <c r="A292" s="7"/>
      <c r="B292" s="8"/>
      <c r="C292" s="11"/>
      <c r="D292" s="11"/>
      <c r="E292" s="11"/>
      <c r="F292" s="11"/>
      <c r="G292" s="27"/>
      <c r="H292" s="11"/>
      <c r="I292" s="11"/>
    </row>
    <row r="293" spans="1:9" x14ac:dyDescent="0.5">
      <c r="A293" s="7"/>
      <c r="B293" s="8"/>
      <c r="C293" s="11"/>
      <c r="D293" s="11"/>
      <c r="E293" s="11"/>
      <c r="F293" s="11"/>
      <c r="G293" s="27"/>
      <c r="H293" s="11"/>
      <c r="I293" s="11"/>
    </row>
    <row r="294" spans="1:9" x14ac:dyDescent="0.5">
      <c r="A294" s="7"/>
      <c r="B294" s="8"/>
      <c r="C294" s="11"/>
      <c r="D294" s="11"/>
      <c r="E294" s="11"/>
      <c r="F294" s="11"/>
      <c r="G294" s="27"/>
      <c r="H294" s="11"/>
      <c r="I294" s="11"/>
    </row>
    <row r="295" spans="1:9" x14ac:dyDescent="0.5">
      <c r="A295" s="7"/>
      <c r="B295" s="8"/>
      <c r="C295" s="11"/>
      <c r="D295" s="11"/>
      <c r="E295" s="11"/>
      <c r="F295" s="11"/>
      <c r="G295" s="27"/>
      <c r="H295" s="11"/>
      <c r="I295" s="11"/>
    </row>
    <row r="296" spans="1:9" x14ac:dyDescent="0.5">
      <c r="A296" s="7"/>
      <c r="B296" s="8"/>
      <c r="C296" s="11"/>
      <c r="D296" s="11"/>
      <c r="E296" s="11"/>
      <c r="F296" s="11"/>
      <c r="G296" s="27"/>
      <c r="H296" s="11"/>
      <c r="I296" s="11"/>
    </row>
    <row r="297" spans="1:9" x14ac:dyDescent="0.5">
      <c r="A297" s="7"/>
      <c r="B297" s="8"/>
      <c r="C297" s="11"/>
      <c r="D297" s="11"/>
      <c r="E297" s="11"/>
      <c r="F297" s="11"/>
      <c r="G297" s="27"/>
      <c r="H297" s="11"/>
      <c r="I297" s="11"/>
    </row>
    <row r="298" spans="1:9" x14ac:dyDescent="0.5">
      <c r="A298" s="7"/>
      <c r="B298" s="8"/>
      <c r="C298" s="11"/>
      <c r="D298" s="11"/>
      <c r="E298" s="11"/>
      <c r="F298" s="11"/>
      <c r="G298" s="27"/>
      <c r="H298" s="11"/>
      <c r="I298" s="11"/>
    </row>
    <row r="299" spans="1:9" x14ac:dyDescent="0.5">
      <c r="A299" s="7"/>
      <c r="B299" s="8"/>
      <c r="C299" s="11"/>
      <c r="D299" s="11"/>
      <c r="E299" s="11"/>
      <c r="F299" s="11"/>
      <c r="G299" s="27"/>
      <c r="H299" s="11"/>
      <c r="I299" s="11"/>
    </row>
    <row r="300" spans="1:9" x14ac:dyDescent="0.5">
      <c r="A300" s="7"/>
      <c r="B300" s="8"/>
      <c r="C300" s="11"/>
      <c r="D300" s="11"/>
      <c r="E300" s="11"/>
      <c r="F300" s="11"/>
      <c r="G300" s="27"/>
      <c r="H300" s="11"/>
      <c r="I300" s="11"/>
    </row>
    <row r="301" spans="1:9" x14ac:dyDescent="0.5">
      <c r="A301" s="7"/>
      <c r="B301" s="8"/>
      <c r="C301" s="11"/>
      <c r="D301" s="11"/>
      <c r="E301" s="11"/>
      <c r="F301" s="11"/>
      <c r="G301" s="27"/>
      <c r="H301" s="11"/>
      <c r="I301" s="11"/>
    </row>
    <row r="302" spans="1:9" x14ac:dyDescent="0.5">
      <c r="A302" s="7"/>
      <c r="B302" s="8"/>
      <c r="C302" s="11"/>
      <c r="D302" s="11"/>
      <c r="E302" s="11"/>
      <c r="F302" s="11"/>
      <c r="G302" s="27"/>
      <c r="H302" s="11"/>
      <c r="I302" s="11"/>
    </row>
    <row r="303" spans="1:9" x14ac:dyDescent="0.5">
      <c r="A303" s="7"/>
      <c r="B303" s="8"/>
      <c r="C303" s="11"/>
      <c r="D303" s="11"/>
      <c r="E303" s="11"/>
      <c r="F303" s="11"/>
      <c r="G303" s="27"/>
      <c r="H303" s="11"/>
      <c r="I303" s="11"/>
    </row>
    <row r="304" spans="1:9" x14ac:dyDescent="0.5">
      <c r="A304" s="7"/>
      <c r="B304" s="8"/>
      <c r="C304" s="11"/>
      <c r="D304" s="11"/>
      <c r="E304" s="11"/>
      <c r="F304" s="11"/>
      <c r="G304" s="27"/>
      <c r="H304" s="11"/>
      <c r="I304" s="11"/>
    </row>
    <row r="305" spans="1:9" x14ac:dyDescent="0.5">
      <c r="A305" s="7"/>
      <c r="B305" s="8"/>
      <c r="C305" s="11"/>
      <c r="D305" s="11"/>
      <c r="E305" s="11"/>
      <c r="F305" s="11"/>
      <c r="G305" s="27"/>
      <c r="H305" s="11"/>
      <c r="I305" s="11"/>
    </row>
    <row r="306" spans="1:9" x14ac:dyDescent="0.5">
      <c r="A306" s="7"/>
      <c r="B306" s="8"/>
      <c r="C306" s="11"/>
      <c r="D306" s="11"/>
      <c r="E306" s="11"/>
      <c r="F306" s="11"/>
      <c r="G306" s="27"/>
      <c r="H306" s="11"/>
      <c r="I306" s="11"/>
    </row>
    <row r="307" spans="1:9" x14ac:dyDescent="0.5">
      <c r="A307" s="7"/>
      <c r="B307" s="8"/>
      <c r="C307" s="11"/>
      <c r="D307" s="11"/>
      <c r="E307" s="11"/>
      <c r="F307" s="11"/>
      <c r="G307" s="27"/>
      <c r="H307" s="11"/>
      <c r="I307" s="11"/>
    </row>
    <row r="308" spans="1:9" x14ac:dyDescent="0.5">
      <c r="A308" s="7"/>
      <c r="B308" s="8"/>
      <c r="C308" s="11"/>
      <c r="D308" s="11"/>
      <c r="E308" s="11"/>
      <c r="F308" s="11"/>
      <c r="G308" s="27"/>
      <c r="H308" s="11"/>
      <c r="I308" s="11"/>
    </row>
    <row r="309" spans="1:9" x14ac:dyDescent="0.5">
      <c r="A309" s="7"/>
      <c r="B309" s="8"/>
      <c r="C309" s="11"/>
      <c r="D309" s="11"/>
      <c r="E309" s="11"/>
      <c r="F309" s="11"/>
      <c r="G309" s="27"/>
      <c r="H309" s="11"/>
      <c r="I309" s="11"/>
    </row>
    <row r="310" spans="1:9" x14ac:dyDescent="0.5">
      <c r="A310" s="7"/>
      <c r="B310" s="8"/>
      <c r="C310" s="11"/>
      <c r="D310" s="11"/>
      <c r="E310" s="11"/>
      <c r="F310" s="11"/>
      <c r="G310" s="27"/>
      <c r="H310" s="11"/>
      <c r="I310" s="11"/>
    </row>
    <row r="311" spans="1:9" x14ac:dyDescent="0.5">
      <c r="A311" s="7"/>
      <c r="B311" s="8"/>
      <c r="C311" s="11"/>
      <c r="D311" s="11"/>
      <c r="E311" s="11"/>
      <c r="F311" s="11"/>
      <c r="G311" s="27"/>
      <c r="H311" s="11"/>
      <c r="I311" s="11"/>
    </row>
    <row r="312" spans="1:9" x14ac:dyDescent="0.5">
      <c r="A312" s="7"/>
      <c r="B312" s="8"/>
      <c r="C312" s="11"/>
      <c r="D312" s="11"/>
      <c r="E312" s="11"/>
      <c r="F312" s="11"/>
      <c r="G312" s="27"/>
      <c r="H312" s="11"/>
      <c r="I312" s="11"/>
    </row>
    <row r="313" spans="1:9" x14ac:dyDescent="0.5">
      <c r="A313" s="7"/>
      <c r="B313" s="8"/>
      <c r="C313" s="11"/>
      <c r="D313" s="11"/>
      <c r="E313" s="11"/>
      <c r="F313" s="11"/>
      <c r="G313" s="27"/>
      <c r="H313" s="11"/>
      <c r="I313" s="11"/>
    </row>
    <row r="314" spans="1:9" x14ac:dyDescent="0.5">
      <c r="A314" s="7"/>
      <c r="B314" s="8"/>
      <c r="C314" s="11"/>
      <c r="D314" s="11"/>
      <c r="E314" s="11"/>
      <c r="F314" s="11"/>
      <c r="G314" s="27"/>
      <c r="H314" s="11"/>
      <c r="I314" s="11"/>
    </row>
    <row r="315" spans="1:9" x14ac:dyDescent="0.5">
      <c r="A315" s="64"/>
      <c r="B315" s="9"/>
      <c r="C315" s="12"/>
      <c r="D315" s="12"/>
      <c r="E315" s="12"/>
      <c r="F315" s="12"/>
      <c r="G315" s="29"/>
      <c r="H315" s="12"/>
      <c r="I315" s="12"/>
    </row>
  </sheetData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ปร.5</vt:lpstr>
      <vt:lpstr>ปร.4</vt:lpstr>
      <vt:lpstr>ปร.4 ถอดปริมาณ</vt:lpstr>
      <vt:lpstr>ถอดปริมาณ 01</vt:lpstr>
      <vt:lpstr>ถอดปริมาณ</vt:lpstr>
      <vt:lpstr>ปร.5!Print_Area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2024-11-05T06:36:06Z</cp:lastPrinted>
  <dcterms:created xsi:type="dcterms:W3CDTF">2024-05-30T07:19:14Z</dcterms:created>
  <dcterms:modified xsi:type="dcterms:W3CDTF">2024-11-05T07:00:38Z</dcterms:modified>
</cp:coreProperties>
</file>