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โต้ง\ปีงบประมาณ 68\3.รายการโครงการ\27.ติดตั้งกันสาดอาคารตลาดสดเทศบาลตำบลเขาพนม(ครั้งที่ 2)\"/>
    </mc:Choice>
  </mc:AlternateContent>
  <bookViews>
    <workbookView xWindow="0" yWindow="0" windowWidth="20490" windowHeight="8475" activeTab="1"/>
  </bookViews>
  <sheets>
    <sheet name="ปร.5" sheetId="3" r:id="rId1"/>
    <sheet name="ปร.4" sheetId="6" r:id="rId2"/>
    <sheet name="ปร.4 ถอดปริมาณงาน" sheetId="2" r:id="rId3"/>
    <sheet name="ถอดปริมาณ 01" sheetId="4" r:id="rId4"/>
    <sheet name="ถอดปริมาณ" sheetId="1" r:id="rId5"/>
    <sheet name="Sheet1" sheetId="7" r:id="rId6"/>
  </sheets>
  <definedNames>
    <definedName name="_xlnm.Print_Area" localSheetId="0">ปร.5!$A$1:$G$39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6" l="1"/>
  <c r="H64" i="6"/>
  <c r="D57" i="6"/>
  <c r="D56" i="6"/>
  <c r="D43" i="6"/>
  <c r="A29" i="7" l="1"/>
  <c r="A26" i="7"/>
  <c r="A25" i="7"/>
  <c r="D41" i="6"/>
  <c r="D36" i="6"/>
  <c r="D30" i="6" l="1"/>
  <c r="D29" i="6"/>
  <c r="D28" i="6"/>
  <c r="D26" i="6"/>
  <c r="D25" i="6"/>
  <c r="C60" i="6" l="1"/>
  <c r="C108" i="4" l="1"/>
  <c r="C107" i="4"/>
  <c r="G78" i="4"/>
  <c r="I41" i="6" s="1"/>
  <c r="H70" i="4"/>
  <c r="J40" i="2"/>
  <c r="G37" i="6"/>
  <c r="I37" i="6"/>
  <c r="G42" i="6"/>
  <c r="I42" i="6"/>
  <c r="E64" i="6"/>
  <c r="I64" i="6"/>
  <c r="C64" i="6"/>
  <c r="B64" i="6"/>
  <c r="E63" i="6"/>
  <c r="G63" i="6"/>
  <c r="B63" i="6"/>
  <c r="C62" i="6"/>
  <c r="A62" i="6"/>
  <c r="E60" i="6"/>
  <c r="D60" i="6"/>
  <c r="I60" i="6" s="1"/>
  <c r="C59" i="6"/>
  <c r="A59" i="6"/>
  <c r="E57" i="6"/>
  <c r="I57" i="6"/>
  <c r="C57" i="6"/>
  <c r="E56" i="6"/>
  <c r="G56" i="6"/>
  <c r="C56" i="6"/>
  <c r="B56" i="6"/>
  <c r="C55" i="6"/>
  <c r="E43" i="6"/>
  <c r="C43" i="6"/>
  <c r="A43" i="6"/>
  <c r="C41" i="6"/>
  <c r="A41" i="6"/>
  <c r="I40" i="6"/>
  <c r="G40" i="6"/>
  <c r="C40" i="6"/>
  <c r="B40" i="6"/>
  <c r="I39" i="6"/>
  <c r="C39" i="6"/>
  <c r="B39" i="6"/>
  <c r="A37" i="6"/>
  <c r="E36" i="6"/>
  <c r="I36" i="6"/>
  <c r="C36" i="6"/>
  <c r="B36" i="6"/>
  <c r="E30" i="6"/>
  <c r="I30" i="6"/>
  <c r="C30" i="6"/>
  <c r="B30" i="6"/>
  <c r="E29" i="6"/>
  <c r="I29" i="6"/>
  <c r="C29" i="6"/>
  <c r="B29" i="6"/>
  <c r="E28" i="6"/>
  <c r="G28" i="6"/>
  <c r="C28" i="6"/>
  <c r="B28" i="6"/>
  <c r="E27" i="6"/>
  <c r="I27" i="6"/>
  <c r="C27" i="6"/>
  <c r="B27" i="6"/>
  <c r="E26" i="6"/>
  <c r="I26" i="6"/>
  <c r="C26" i="6"/>
  <c r="B26" i="6"/>
  <c r="E25" i="6"/>
  <c r="I25" i="6"/>
  <c r="C25" i="6"/>
  <c r="B25" i="6"/>
  <c r="C24" i="6"/>
  <c r="A24" i="6"/>
  <c r="C23" i="6"/>
  <c r="A23" i="6"/>
  <c r="F43" i="2"/>
  <c r="G60" i="6" l="1"/>
  <c r="J60" i="6" s="1"/>
  <c r="G30" i="6"/>
  <c r="J30" i="6" s="1"/>
  <c r="I63" i="6"/>
  <c r="J63" i="6" s="1"/>
  <c r="G27" i="6"/>
  <c r="J27" i="6" s="1"/>
  <c r="J37" i="6"/>
  <c r="J42" i="6"/>
  <c r="G36" i="6"/>
  <c r="J36" i="6" s="1"/>
  <c r="J40" i="6"/>
  <c r="I56" i="6"/>
  <c r="J56" i="6" s="1"/>
  <c r="G57" i="6"/>
  <c r="J57" i="6" s="1"/>
  <c r="G26" i="6"/>
  <c r="J26" i="6" s="1"/>
  <c r="I28" i="6"/>
  <c r="J28" i="6" s="1"/>
  <c r="G39" i="6"/>
  <c r="J39" i="6" s="1"/>
  <c r="G29" i="6"/>
  <c r="J29" i="6" s="1"/>
  <c r="G41" i="6"/>
  <c r="J41" i="6" s="1"/>
  <c r="G64" i="6"/>
  <c r="G25" i="6"/>
  <c r="J25" i="6" s="1"/>
  <c r="G45" i="4"/>
  <c r="G46" i="4"/>
  <c r="J58" i="6" l="1"/>
  <c r="J11" i="6" s="1"/>
  <c r="J61" i="6"/>
  <c r="J12" i="6" s="1"/>
  <c r="J64" i="6"/>
  <c r="G65" i="6"/>
  <c r="G65" i="4"/>
  <c r="G58" i="4"/>
  <c r="G59" i="4" s="1"/>
  <c r="G52" i="4"/>
  <c r="G35" i="4"/>
  <c r="G36" i="4"/>
  <c r="G26" i="4"/>
  <c r="G9" i="4"/>
  <c r="G10" i="4"/>
  <c r="I65" i="6" l="1"/>
  <c r="J65" i="6" s="1"/>
  <c r="J66" i="6" s="1"/>
  <c r="J13" i="6" s="1"/>
  <c r="G66" i="2"/>
  <c r="I66" i="2"/>
  <c r="C57" i="2"/>
  <c r="F45" i="2"/>
  <c r="D42" i="2"/>
  <c r="G42" i="2" s="1"/>
  <c r="I68" i="4"/>
  <c r="I61" i="4"/>
  <c r="I55" i="4"/>
  <c r="I48" i="4"/>
  <c r="I38" i="4"/>
  <c r="G38" i="4" s="1"/>
  <c r="I12" i="4"/>
  <c r="G12" i="4" s="1"/>
  <c r="I29" i="4"/>
  <c r="G61" i="4"/>
  <c r="G60" i="4"/>
  <c r="G37" i="4"/>
  <c r="G11" i="4"/>
  <c r="E58" i="2"/>
  <c r="D58" i="2"/>
  <c r="I58" i="2" s="1"/>
  <c r="E57" i="2"/>
  <c r="E46" i="2"/>
  <c r="E45" i="2"/>
  <c r="D45" i="2"/>
  <c r="E44" i="2"/>
  <c r="D44" i="2"/>
  <c r="G44" i="2" s="1"/>
  <c r="E43" i="2"/>
  <c r="D43" i="2"/>
  <c r="I43" i="2" s="1"/>
  <c r="E41" i="2"/>
  <c r="E40" i="2"/>
  <c r="E38" i="2"/>
  <c r="B41" i="2"/>
  <c r="B40" i="2"/>
  <c r="C41" i="2"/>
  <c r="C40" i="2"/>
  <c r="A38" i="2"/>
  <c r="E37" i="2"/>
  <c r="E32" i="2"/>
  <c r="D32" i="2"/>
  <c r="I32" i="2" s="1"/>
  <c r="E31" i="2"/>
  <c r="C32" i="2"/>
  <c r="C31" i="2"/>
  <c r="B32" i="2"/>
  <c r="E30" i="2"/>
  <c r="E29" i="2"/>
  <c r="E28" i="2"/>
  <c r="E27" i="2"/>
  <c r="C45" i="2"/>
  <c r="A45" i="2"/>
  <c r="C44" i="2"/>
  <c r="A44" i="2"/>
  <c r="C43" i="2"/>
  <c r="E65" i="2"/>
  <c r="D65" i="2"/>
  <c r="I65" i="2" s="1"/>
  <c r="E64" i="2"/>
  <c r="D64" i="2"/>
  <c r="I64" i="2" s="1"/>
  <c r="C65" i="2"/>
  <c r="B65" i="2"/>
  <c r="C64" i="2"/>
  <c r="B64" i="2"/>
  <c r="C63" i="2"/>
  <c r="C60" i="2"/>
  <c r="A63" i="2"/>
  <c r="D61" i="2"/>
  <c r="I61" i="2" s="1"/>
  <c r="E61" i="2"/>
  <c r="C61" i="2"/>
  <c r="A60" i="2"/>
  <c r="C58" i="2"/>
  <c r="B58" i="2"/>
  <c r="B57" i="2"/>
  <c r="G132" i="4"/>
  <c r="G128" i="4"/>
  <c r="G127" i="4"/>
  <c r="C117" i="4"/>
  <c r="C116" i="4"/>
  <c r="C115" i="4"/>
  <c r="B121" i="4"/>
  <c r="B123" i="4"/>
  <c r="B124" i="4"/>
  <c r="B120" i="4"/>
  <c r="E114" i="4"/>
  <c r="E113" i="4"/>
  <c r="E120" i="4" s="1"/>
  <c r="H124" i="4"/>
  <c r="H114" i="4"/>
  <c r="B117" i="4"/>
  <c r="B116" i="4"/>
  <c r="B115" i="4"/>
  <c r="B122" i="4" s="1"/>
  <c r="C106" i="4"/>
  <c r="C105" i="4"/>
  <c r="G105" i="4" s="1"/>
  <c r="C104" i="4"/>
  <c r="H105" i="4"/>
  <c r="C76" i="4"/>
  <c r="C75" i="4"/>
  <c r="C64" i="4"/>
  <c r="G51" i="4"/>
  <c r="H51" i="4"/>
  <c r="C44" i="4"/>
  <c r="C43" i="4"/>
  <c r="C42" i="4"/>
  <c r="C41" i="4"/>
  <c r="C40" i="4"/>
  <c r="C34" i="4"/>
  <c r="C33" i="4"/>
  <c r="C32" i="4"/>
  <c r="C31" i="4"/>
  <c r="C25" i="4"/>
  <c r="C24" i="4"/>
  <c r="C23" i="4" s="1"/>
  <c r="C22" i="4"/>
  <c r="C21" i="4"/>
  <c r="C19" i="4"/>
  <c r="C18" i="4"/>
  <c r="C20" i="4"/>
  <c r="C17" i="4"/>
  <c r="B25" i="4"/>
  <c r="B24" i="4"/>
  <c r="B22" i="4"/>
  <c r="B21" i="4"/>
  <c r="B19" i="4"/>
  <c r="B18" i="4"/>
  <c r="C16" i="4"/>
  <c r="C14" i="4" s="1"/>
  <c r="C15" i="4"/>
  <c r="B16" i="4"/>
  <c r="B15" i="4"/>
  <c r="C8" i="4"/>
  <c r="C7" i="4"/>
  <c r="C6" i="4"/>
  <c r="C5" i="4"/>
  <c r="C56" i="2"/>
  <c r="C25" i="2"/>
  <c r="C46" i="2"/>
  <c r="A46" i="2"/>
  <c r="A43" i="2"/>
  <c r="C42" i="2"/>
  <c r="A42" i="2"/>
  <c r="C37" i="2"/>
  <c r="B37" i="2"/>
  <c r="B31" i="2"/>
  <c r="C30" i="2"/>
  <c r="B30" i="2"/>
  <c r="C29" i="2"/>
  <c r="B29" i="2"/>
  <c r="C28" i="2"/>
  <c r="B28" i="2"/>
  <c r="C27" i="2"/>
  <c r="B27" i="2"/>
  <c r="C26" i="2"/>
  <c r="A26" i="2"/>
  <c r="H108" i="4"/>
  <c r="B108" i="4"/>
  <c r="B106" i="4"/>
  <c r="B107" i="4"/>
  <c r="H102" i="4"/>
  <c r="H94" i="4"/>
  <c r="H86" i="4"/>
  <c r="E88" i="4"/>
  <c r="E96" i="4" s="1"/>
  <c r="J66" i="2" l="1"/>
  <c r="G32" i="2"/>
  <c r="J32" i="2" s="1"/>
  <c r="G45" i="2"/>
  <c r="G58" i="2"/>
  <c r="J58" i="2" s="1"/>
  <c r="I45" i="2"/>
  <c r="I44" i="2"/>
  <c r="J44" i="2" s="1"/>
  <c r="G43" i="2"/>
  <c r="J43" i="2" s="1"/>
  <c r="I42" i="2"/>
  <c r="J42" i="2" s="1"/>
  <c r="G64" i="2"/>
  <c r="J64" i="2" s="1"/>
  <c r="G65" i="2"/>
  <c r="J65" i="2" s="1"/>
  <c r="G61" i="2"/>
  <c r="G114" i="4"/>
  <c r="E121" i="4"/>
  <c r="H134" i="4"/>
  <c r="G134" i="4"/>
  <c r="G136" i="4" s="1"/>
  <c r="H127" i="4"/>
  <c r="H128" i="4" s="1"/>
  <c r="H123" i="4"/>
  <c r="H122" i="4"/>
  <c r="H121" i="4"/>
  <c r="H125" i="4" s="1"/>
  <c r="H120" i="4"/>
  <c r="G120" i="4"/>
  <c r="H117" i="4"/>
  <c r="H116" i="4"/>
  <c r="H76" i="4"/>
  <c r="G76" i="4"/>
  <c r="H75" i="4"/>
  <c r="H77" i="4" s="1"/>
  <c r="G75" i="4"/>
  <c r="G64" i="4"/>
  <c r="H64" i="4"/>
  <c r="E57" i="4"/>
  <c r="G57" i="4" s="1"/>
  <c r="H57" i="4"/>
  <c r="H58" i="4" s="1"/>
  <c r="H50" i="4"/>
  <c r="H52" i="4" s="1"/>
  <c r="G50" i="4"/>
  <c r="G44" i="4"/>
  <c r="H34" i="4"/>
  <c r="H33" i="4"/>
  <c r="H32" i="4"/>
  <c r="H35" i="4" s="1"/>
  <c r="H31" i="4"/>
  <c r="E23" i="4"/>
  <c r="G23" i="4" s="1"/>
  <c r="E20" i="4"/>
  <c r="E17" i="4"/>
  <c r="E14" i="4"/>
  <c r="G7" i="4"/>
  <c r="H7" i="4"/>
  <c r="G8" i="4"/>
  <c r="H8" i="4"/>
  <c r="H115" i="4"/>
  <c r="H118" i="4" s="1"/>
  <c r="H113" i="4"/>
  <c r="G113" i="4"/>
  <c r="H107" i="4"/>
  <c r="H109" i="4" s="1"/>
  <c r="H106" i="4"/>
  <c r="H104" i="4"/>
  <c r="G104" i="4"/>
  <c r="H131" i="4"/>
  <c r="H132" i="4" s="1"/>
  <c r="G131" i="4"/>
  <c r="G96" i="4"/>
  <c r="G88" i="4"/>
  <c r="G80" i="4"/>
  <c r="H63" i="4"/>
  <c r="H65" i="4" s="1"/>
  <c r="G63" i="4"/>
  <c r="H44" i="4"/>
  <c r="H43" i="4"/>
  <c r="H45" i="4" s="1"/>
  <c r="H42" i="4"/>
  <c r="H41" i="4"/>
  <c r="H40" i="4"/>
  <c r="H23" i="4"/>
  <c r="H26" i="4" s="1"/>
  <c r="H20" i="4"/>
  <c r="H17" i="4"/>
  <c r="H14" i="4"/>
  <c r="H6" i="4"/>
  <c r="H9" i="4" s="1"/>
  <c r="G6" i="4"/>
  <c r="H5" i="4"/>
  <c r="G5" i="4"/>
  <c r="R5" i="1"/>
  <c r="S5" i="1"/>
  <c r="C4" i="1"/>
  <c r="G4" i="1" s="1"/>
  <c r="G6" i="1" s="1"/>
  <c r="H4" i="1"/>
  <c r="C5" i="1"/>
  <c r="G5" i="1"/>
  <c r="H5" i="1"/>
  <c r="C8" i="1"/>
  <c r="G8" i="1" s="1"/>
  <c r="G10" i="1" s="1"/>
  <c r="H8" i="1"/>
  <c r="C9" i="1"/>
  <c r="G9" i="1" s="1"/>
  <c r="H9" i="1"/>
  <c r="C12" i="1"/>
  <c r="G12" i="1"/>
  <c r="G14" i="1" s="1"/>
  <c r="H12" i="1"/>
  <c r="C13" i="1"/>
  <c r="G13" i="1" s="1"/>
  <c r="H13" i="1"/>
  <c r="C16" i="1"/>
  <c r="G16" i="1" s="1"/>
  <c r="G20" i="1" s="1"/>
  <c r="H16" i="1"/>
  <c r="C17" i="1"/>
  <c r="G17" i="1"/>
  <c r="H17" i="1"/>
  <c r="C18" i="1"/>
  <c r="G18" i="1" s="1"/>
  <c r="H18" i="1"/>
  <c r="C19" i="1"/>
  <c r="G19" i="1"/>
  <c r="H19" i="1"/>
  <c r="C22" i="1"/>
  <c r="G22" i="1" s="1"/>
  <c r="G26" i="1" s="1"/>
  <c r="H22" i="1"/>
  <c r="C23" i="1"/>
  <c r="G23" i="1" s="1"/>
  <c r="H23" i="1"/>
  <c r="C24" i="1"/>
  <c r="G24" i="1"/>
  <c r="H24" i="1"/>
  <c r="C25" i="1"/>
  <c r="G25" i="1"/>
  <c r="H25" i="1"/>
  <c r="H26" i="1"/>
  <c r="C29" i="1"/>
  <c r="G29" i="1" s="1"/>
  <c r="G32" i="1" s="1"/>
  <c r="G33" i="1" s="1"/>
  <c r="H29" i="1"/>
  <c r="C30" i="1"/>
  <c r="G30" i="1"/>
  <c r="H30" i="1"/>
  <c r="C31" i="1"/>
  <c r="G31" i="1" s="1"/>
  <c r="H31" i="1"/>
  <c r="H32" i="1"/>
  <c r="C35" i="1"/>
  <c r="G35" i="1" s="1"/>
  <c r="H35" i="1"/>
  <c r="C36" i="1"/>
  <c r="G36" i="1"/>
  <c r="H36" i="1"/>
  <c r="C37" i="1"/>
  <c r="G37" i="1" s="1"/>
  <c r="H37" i="1"/>
  <c r="H38" i="1"/>
  <c r="C41" i="1"/>
  <c r="G41" i="1"/>
  <c r="G42" i="1" s="1"/>
  <c r="H41" i="1"/>
  <c r="H42" i="1"/>
  <c r="G47" i="1"/>
  <c r="G48" i="1" s="1"/>
  <c r="G49" i="1" s="1"/>
  <c r="G50" i="1" s="1"/>
  <c r="H47" i="1"/>
  <c r="H48" i="1" s="1"/>
  <c r="C52" i="1"/>
  <c r="G52" i="1" s="1"/>
  <c r="G53" i="1" s="1"/>
  <c r="G54" i="1" s="1"/>
  <c r="H52" i="1"/>
  <c r="C56" i="1"/>
  <c r="G56" i="1"/>
  <c r="G58" i="1" s="1"/>
  <c r="G59" i="1" s="1"/>
  <c r="H56" i="1"/>
  <c r="G57" i="1"/>
  <c r="H57" i="1"/>
  <c r="G61" i="1"/>
  <c r="H61" i="1"/>
  <c r="G62" i="1"/>
  <c r="H62" i="1"/>
  <c r="G66" i="1"/>
  <c r="G68" i="1" s="1"/>
  <c r="H66" i="1"/>
  <c r="G67" i="1"/>
  <c r="H67" i="1"/>
  <c r="H68" i="1"/>
  <c r="G69" i="1"/>
  <c r="G70" i="1" s="1"/>
  <c r="H69" i="1"/>
  <c r="H70" i="1"/>
  <c r="G72" i="1"/>
  <c r="G73" i="1" s="1"/>
  <c r="C75" i="1"/>
  <c r="G75" i="1" s="1"/>
  <c r="G76" i="1" s="1"/>
  <c r="H75" i="1"/>
  <c r="H76" i="1" s="1"/>
  <c r="G80" i="1"/>
  <c r="H80" i="1"/>
  <c r="H82" i="1" s="1"/>
  <c r="G81" i="1"/>
  <c r="H81" i="1"/>
  <c r="G84" i="1"/>
  <c r="H84" i="1"/>
  <c r="G85" i="1"/>
  <c r="H85" i="1"/>
  <c r="G88" i="1"/>
  <c r="G89" i="1" s="1"/>
  <c r="H88" i="1"/>
  <c r="H89" i="1" s="1"/>
  <c r="G91" i="1"/>
  <c r="G93" i="1" s="1"/>
  <c r="G94" i="1" s="1"/>
  <c r="H91" i="1"/>
  <c r="G92" i="1"/>
  <c r="H92" i="1"/>
  <c r="H93" i="1" s="1"/>
  <c r="J61" i="2" l="1"/>
  <c r="J62" i="2" s="1"/>
  <c r="J12" i="2" s="1"/>
  <c r="J67" i="2"/>
  <c r="J13" i="2" s="1"/>
  <c r="J45" i="2"/>
  <c r="G53" i="4"/>
  <c r="G77" i="4"/>
  <c r="D27" i="2"/>
  <c r="G14" i="4"/>
  <c r="E31" i="4"/>
  <c r="G20" i="4"/>
  <c r="E33" i="4"/>
  <c r="E34" i="4"/>
  <c r="E32" i="4"/>
  <c r="G17" i="4"/>
  <c r="G135" i="4"/>
  <c r="G66" i="4"/>
  <c r="G82" i="1"/>
  <c r="G83" i="1" s="1"/>
  <c r="G63" i="1"/>
  <c r="G64" i="1" s="1"/>
  <c r="G38" i="1"/>
  <c r="G39" i="1" s="1"/>
  <c r="G44" i="1"/>
  <c r="B3" i="3"/>
  <c r="B2" i="3"/>
  <c r="C23" i="3"/>
  <c r="E21" i="3"/>
  <c r="D37" i="2" l="1"/>
  <c r="G67" i="4"/>
  <c r="G68" i="4"/>
  <c r="G54" i="4"/>
  <c r="D31" i="2"/>
  <c r="G55" i="4"/>
  <c r="G27" i="2"/>
  <c r="I27" i="2"/>
  <c r="G27" i="4"/>
  <c r="E40" i="4"/>
  <c r="E82" i="4" s="1"/>
  <c r="G31" i="4"/>
  <c r="E41" i="4"/>
  <c r="E106" i="4" s="1"/>
  <c r="E115" i="4" s="1"/>
  <c r="E122" i="4" s="1"/>
  <c r="G32" i="4"/>
  <c r="E43" i="4"/>
  <c r="E108" i="4" s="1"/>
  <c r="E117" i="4" s="1"/>
  <c r="E124" i="4" s="1"/>
  <c r="G124" i="4" s="1"/>
  <c r="G34" i="4"/>
  <c r="E42" i="4"/>
  <c r="E107" i="4" s="1"/>
  <c r="E116" i="4" s="1"/>
  <c r="E123" i="4" s="1"/>
  <c r="G33" i="4"/>
  <c r="G37" i="2" l="1"/>
  <c r="I37" i="2"/>
  <c r="I31" i="2"/>
  <c r="G31" i="2"/>
  <c r="D28" i="2"/>
  <c r="I28" i="2" s="1"/>
  <c r="G28" i="4"/>
  <c r="G29" i="4"/>
  <c r="J27" i="2"/>
  <c r="G106" i="4"/>
  <c r="D29" i="2"/>
  <c r="G108" i="4"/>
  <c r="G107" i="4"/>
  <c r="G40" i="4"/>
  <c r="E84" i="4"/>
  <c r="G42" i="4"/>
  <c r="E85" i="4"/>
  <c r="G43" i="4"/>
  <c r="E83" i="4"/>
  <c r="G41" i="4"/>
  <c r="A25" i="2"/>
  <c r="G109" i="4" l="1"/>
  <c r="D46" i="2" s="1"/>
  <c r="J31" i="2"/>
  <c r="G28" i="2"/>
  <c r="J37" i="2"/>
  <c r="I29" i="2"/>
  <c r="G29" i="2"/>
  <c r="J28" i="2"/>
  <c r="G121" i="4"/>
  <c r="G115" i="4"/>
  <c r="G122" i="4"/>
  <c r="G116" i="4"/>
  <c r="G123" i="4"/>
  <c r="G117" i="4"/>
  <c r="G85" i="4"/>
  <c r="E93" i="4"/>
  <c r="G84" i="4"/>
  <c r="E92" i="4"/>
  <c r="G82" i="4"/>
  <c r="E90" i="4"/>
  <c r="G83" i="4"/>
  <c r="E91" i="4"/>
  <c r="I43" i="6" l="1"/>
  <c r="G46" i="2"/>
  <c r="I46" i="2"/>
  <c r="J46" i="2" s="1"/>
  <c r="D30" i="2"/>
  <c r="G48" i="4"/>
  <c r="G47" i="4"/>
  <c r="H69" i="4" s="1"/>
  <c r="D38" i="2" s="1"/>
  <c r="J29" i="2"/>
  <c r="G118" i="4"/>
  <c r="D57" i="2" s="1"/>
  <c r="G30" i="2"/>
  <c r="I30" i="2"/>
  <c r="G125" i="4"/>
  <c r="G90" i="4"/>
  <c r="E98" i="4"/>
  <c r="G98" i="4" s="1"/>
  <c r="G91" i="4"/>
  <c r="E99" i="4"/>
  <c r="G99" i="4" s="1"/>
  <c r="G92" i="4"/>
  <c r="E100" i="4"/>
  <c r="G100" i="4" s="1"/>
  <c r="G93" i="4"/>
  <c r="E101" i="4"/>
  <c r="G101" i="4" s="1"/>
  <c r="G86" i="4"/>
  <c r="G43" i="6" l="1"/>
  <c r="J43" i="6" s="1"/>
  <c r="J44" i="6" s="1"/>
  <c r="G57" i="2"/>
  <c r="I57" i="2"/>
  <c r="J57" i="2" s="1"/>
  <c r="J59" i="2" s="1"/>
  <c r="J11" i="2" s="1"/>
  <c r="D40" i="2"/>
  <c r="H71" i="4"/>
  <c r="D41" i="2" s="1"/>
  <c r="G38" i="2"/>
  <c r="I38" i="2"/>
  <c r="J30" i="2"/>
  <c r="G94" i="4"/>
  <c r="G102" i="4"/>
  <c r="J10" i="6" l="1"/>
  <c r="J38" i="2"/>
  <c r="G41" i="2"/>
  <c r="I41" i="2"/>
  <c r="G40" i="2"/>
  <c r="I40" i="2"/>
  <c r="J16" i="6" l="1"/>
  <c r="C11" i="3" s="1"/>
  <c r="J41" i="2"/>
  <c r="J47" i="2" l="1"/>
  <c r="J10" i="2" s="1"/>
  <c r="J18" i="2" s="1"/>
  <c r="E11" i="3" s="1"/>
  <c r="E19" i="3" s="1"/>
</calcChain>
</file>

<file path=xl/sharedStrings.xml><?xml version="1.0" encoding="utf-8"?>
<sst xmlns="http://schemas.openxmlformats.org/spreadsheetml/2006/main" count="715" uniqueCount="209">
  <si>
    <t>ที่</t>
  </si>
  <si>
    <t>งาน</t>
  </si>
  <si>
    <t>ปริมาตร/หน่วย</t>
  </si>
  <si>
    <t>หน่วย</t>
  </si>
  <si>
    <t>จำนวน</t>
  </si>
  <si>
    <t>ปริมาณงานรวม</t>
  </si>
  <si>
    <t>งานวิศวกรรมโครงสร้าง</t>
  </si>
  <si>
    <t>งานขุดหลุมฐานรากและถมคืน</t>
  </si>
  <si>
    <t>F1</t>
  </si>
  <si>
    <t>ลบ.ม.</t>
  </si>
  <si>
    <t>ฐาน</t>
  </si>
  <si>
    <t>F2</t>
  </si>
  <si>
    <t>ขนาดต่างๆ</t>
  </si>
  <si>
    <t>ฐานราก F1</t>
  </si>
  <si>
    <t>ฐานราก F2</t>
  </si>
  <si>
    <t>กว้าง</t>
  </si>
  <si>
    <t>ยาว</t>
  </si>
  <si>
    <t>หนา</t>
  </si>
  <si>
    <t>ขุดลึก</t>
  </si>
  <si>
    <t>รวม</t>
  </si>
  <si>
    <t>ทรายรองพื้นอัดแน่น</t>
  </si>
  <si>
    <t>ทรายหนา</t>
  </si>
  <si>
    <t>คอนกรีตหยาบ 1:3:5</t>
  </si>
  <si>
    <t>คอนกรีตโครงสร้าง (คอนกรีตผสมเสร็จ  240  ksc. Cube)</t>
  </si>
  <si>
    <t>C1</t>
  </si>
  <si>
    <t>ตอม่อ</t>
  </si>
  <si>
    <t>ต้น</t>
  </si>
  <si>
    <t>คอนกรีตหยาบ</t>
  </si>
  <si>
    <t>GS</t>
  </si>
  <si>
    <t>พื้น GS</t>
  </si>
  <si>
    <t>แผ่น</t>
  </si>
  <si>
    <t>แบบหล่อคอนกรีต</t>
  </si>
  <si>
    <t>ตร.ม.</t>
  </si>
  <si>
    <t>เหล็กเสริมคอนกรีต</t>
  </si>
  <si>
    <t>1.6.1</t>
  </si>
  <si>
    <t>เมตร</t>
  </si>
  <si>
    <t>ความยาว RB6</t>
  </si>
  <si>
    <t>จำนวนปลอก</t>
  </si>
  <si>
    <t>จำนวนเหล็กเสริม</t>
  </si>
  <si>
    <t>เหล็กเส้นกลม   RB9mm.  ( SR 24 )</t>
  </si>
  <si>
    <t>1.6.4</t>
  </si>
  <si>
    <t>เหล็กเส้นข้ออ้อย   DB 16 mm. (SD 40)</t>
  </si>
  <si>
    <t>1.6.2</t>
  </si>
  <si>
    <t>1.6.3</t>
  </si>
  <si>
    <t>ลวดผูกเหล็ก เบอร์18</t>
  </si>
  <si>
    <t>ลวดผูกเหล็ก</t>
  </si>
  <si>
    <t>กก./กก.</t>
  </si>
  <si>
    <t>เหล็กรูปพรรณ</t>
  </si>
  <si>
    <t>เหล็กตะแกรง Wire mesh 4มม. ขนาดตาราง 0.2x0.2 ม.</t>
  </si>
  <si>
    <t>1.7.1</t>
  </si>
  <si>
    <t>ช่วง</t>
  </si>
  <si>
    <t>เหล็กท่อ 2" x2.30 (คาดน้ำเงิน)</t>
  </si>
  <si>
    <t>ท่อน</t>
  </si>
  <si>
    <t>เสา</t>
  </si>
  <si>
    <t>1.7.3</t>
  </si>
  <si>
    <t>หลังคาเมทัลชีท หนา 0.4 มม</t>
  </si>
  <si>
    <t>หลังคา</t>
  </si>
  <si>
    <t>ตัว</t>
  </si>
  <si>
    <t>ตัว/ต้น</t>
  </si>
  <si>
    <t>1.8.1</t>
  </si>
  <si>
    <t>1.8.2</t>
  </si>
  <si>
    <t>Plate 10x10x0.6 cm. (ค้ำเสา)</t>
  </si>
  <si>
    <t>Plate 10x10x0.6 cm. (ค้ำเหล็กรับรางน้ำ)</t>
  </si>
  <si>
    <t>M16x400</t>
  </si>
  <si>
    <t>งานระบบไฟฟ้า</t>
  </si>
  <si>
    <t>เส้น</t>
  </si>
  <si>
    <t xml:space="preserve">หลอด LED 18W พร้อมฝาครอบ </t>
  </si>
  <si>
    <t>หลอด</t>
  </si>
  <si>
    <t>งานระบบสุขาภิบาล</t>
  </si>
  <si>
    <t>รางน้ำสแตนเลส หนา 1มม. กว้าง 5 นิ้ว</t>
  </si>
  <si>
    <t>ราง</t>
  </si>
  <si>
    <t>ท่อ PVC 4 นิ้ว (ชั้น 8.5)</t>
  </si>
  <si>
    <t>ท่อ รับน้ำหลังคา</t>
  </si>
  <si>
    <t>ท่อในพื้น</t>
  </si>
  <si>
    <t xml:space="preserve">แบบแสดงรายการปริมาณงานและราคาค่าก่อสร้าง </t>
  </si>
  <si>
    <t xml:space="preserve">ส่วนที่ 1 ค่างานต้นทุน   </t>
  </si>
  <si>
    <t>ฝ่ายประมาณการ กองช่าง</t>
  </si>
  <si>
    <t>ลำดับ</t>
  </si>
  <si>
    <t>รายการ</t>
  </si>
  <si>
    <t>ปริมาณ</t>
  </si>
  <si>
    <t>ค่าวัสดุ</t>
  </si>
  <si>
    <t>ค่าแรงงาน</t>
  </si>
  <si>
    <t>รวมเงิน</t>
  </si>
  <si>
    <t>หมายเหตุ</t>
  </si>
  <si>
    <t>หน่วยละ</t>
  </si>
  <si>
    <t>บาท</t>
  </si>
  <si>
    <t>ส่วนต้นทุน</t>
  </si>
  <si>
    <t>หมวดวิศวกรรมโครงสร้าง</t>
  </si>
  <si>
    <t>รวมราคาส่วนที่ 1 ค่างานต้นทุน</t>
  </si>
  <si>
    <t>หมวดไฟฟ้า</t>
  </si>
  <si>
    <t>หมวดสุขาภิบาล</t>
  </si>
  <si>
    <t>ม้วน</t>
  </si>
  <si>
    <t>กก.</t>
  </si>
  <si>
    <t>Steel Plate 10"x10" หนา 6 มม.</t>
  </si>
  <si>
    <t>J-Bolt  ขนาด 16x400 มม.</t>
  </si>
  <si>
    <t>รวมข้อ 1</t>
  </si>
  <si>
    <t>สายไฟ THW 1x2.5 แรงดัน 750 โวลท์</t>
  </si>
  <si>
    <t>รวมข้อ 2</t>
  </si>
  <si>
    <t xml:space="preserve">สรุปผลการประมาณราคาค่าก่อสร้าง </t>
  </si>
  <si>
    <t>แบบเลขที่   ……………</t>
  </si>
  <si>
    <t>ประมาณการเมื่อวันที่</t>
  </si>
  <si>
    <t>ค่าวัสดุและแรงงาน</t>
  </si>
  <si>
    <t>FACTOR F</t>
  </si>
  <si>
    <t>ค่าก่อสร้างทั้งหมด</t>
  </si>
  <si>
    <t>รวมเป็นเงิน(บาท)</t>
  </si>
  <si>
    <t>ส่วนที่ 1 ค่างานต้นทุน</t>
  </si>
  <si>
    <t>เงื่อนไขการใช้ตาราง Factor F</t>
  </si>
  <si>
    <t>เงินล่วงหน้าจ่าย</t>
  </si>
  <si>
    <t>เงินประกันผลงานหัก</t>
  </si>
  <si>
    <t xml:space="preserve">ดอกเบี้ยเงินกู้   </t>
  </si>
  <si>
    <t xml:space="preserve">ค่าภาษีมูลค่าเพิ่ม   </t>
  </si>
  <si>
    <t>รวม ส่วนที่ 1 ค่างานต้นทุน</t>
  </si>
  <si>
    <t>สรุป</t>
  </si>
  <si>
    <t xml:space="preserve"> รวมราคาส่วนที่ 1 ค่างานต้นทุน เป็นจำนวนเงินทั้งสิ้น(บาท)</t>
  </si>
  <si>
    <t xml:space="preserve"> คิดเป็นเงินประมาณ</t>
  </si>
  <si>
    <t xml:space="preserve"> ตัวอักษร </t>
  </si>
  <si>
    <t>ขนาดหรือพื้นที่อาคาร</t>
  </si>
  <si>
    <t>ตรม.</t>
  </si>
  <si>
    <t>เฉลี่ยราคาประมาณ</t>
  </si>
  <si>
    <t>บาท/ตรม.</t>
  </si>
  <si>
    <t>กก</t>
  </si>
  <si>
    <t>กก/เส้น</t>
  </si>
  <si>
    <t>หน่วยงานออกแบบแปลนและรายการ เทศบาลตำบลเขาพนม</t>
  </si>
  <si>
    <t>สีกันสนิม</t>
  </si>
  <si>
    <t>1.7.2</t>
  </si>
  <si>
    <t>แป</t>
  </si>
  <si>
    <t>จันทัน</t>
  </si>
  <si>
    <t>ดั้ง</t>
  </si>
  <si>
    <t>อะเส1</t>
  </si>
  <si>
    <t>อะเส2</t>
  </si>
  <si>
    <t>น้ำหนัก</t>
  </si>
  <si>
    <t>เหล็กตัวซีกัลวาไนซ์ 75x45x15  หนา 2 มม.</t>
  </si>
  <si>
    <t>เหล็กตัวซีกัลวาไนซ์ 125x50x20  หนา 2 มม.</t>
  </si>
  <si>
    <t>เหล็กตัวซีกัลวาไนซ์ 150x50x20  หนา 2 มม.</t>
  </si>
  <si>
    <t>ค่าวัสดุ ข้อต่อ และอื่นๆ</t>
  </si>
  <si>
    <t>ข้อต่อท่อ อุปกรณ์ท่อ</t>
  </si>
  <si>
    <t>Plate 25x25x0.9 cm.</t>
  </si>
  <si>
    <t>1.1.1</t>
  </si>
  <si>
    <t>1.1.2</t>
  </si>
  <si>
    <t>1.1.3</t>
  </si>
  <si>
    <t>1.1.4</t>
  </si>
  <si>
    <t>กันสาด ติดตลาดผ้า</t>
  </si>
  <si>
    <t>TRUSS1</t>
  </si>
  <si>
    <t>TRUSS2</t>
  </si>
  <si>
    <t>TRUSS3</t>
  </si>
  <si>
    <t>TRUSS4</t>
  </si>
  <si>
    <t>TRUSS5</t>
  </si>
  <si>
    <t>แถว</t>
  </si>
  <si>
    <t>จุดต่อ 1</t>
  </si>
  <si>
    <t>พุ๊กเหล็ก</t>
  </si>
  <si>
    <t>จุดต่อ 2</t>
  </si>
  <si>
    <t>ชิ้น</t>
  </si>
  <si>
    <t>รางระบาย 5"</t>
  </si>
  <si>
    <t>Bracing</t>
  </si>
  <si>
    <t>งานสถาปัตยกรรม</t>
  </si>
  <si>
    <t>วัสดุมุงหลังคา แผ่นโพลิคาร์บอเนต ลอนลูกฟูก สีใส</t>
  </si>
  <si>
    <t>บน TRUSS3 หลังเก่า</t>
  </si>
  <si>
    <t>บน TRUSS4 หลังเก่า</t>
  </si>
  <si>
    <t>บน TRUSS1</t>
  </si>
  <si>
    <t>บน TRUSS2</t>
  </si>
  <si>
    <t>แป อาคารหลังใหม่</t>
  </si>
  <si>
    <t>แป อาคารหลังเก่า</t>
  </si>
  <si>
    <t>งานไฟฟ้า</t>
  </si>
  <si>
    <t>ท่อ PVC4"</t>
  </si>
  <si>
    <t>งานสุขาภิบาล</t>
  </si>
  <si>
    <t>ตัว/จุด</t>
  </si>
  <si>
    <t>จุด</t>
  </si>
  <si>
    <t>แผ่น/จุด</t>
  </si>
  <si>
    <t>หมวดสถาปัตยกรรม</t>
  </si>
  <si>
    <t>1.1.5</t>
  </si>
  <si>
    <t>1.1.6</t>
  </si>
  <si>
    <t>1.1.7</t>
  </si>
  <si>
    <t>เสาถนนสมจิตร</t>
  </si>
  <si>
    <t>เสาฝั่งตลาดผ้า</t>
  </si>
  <si>
    <t>บน TRUSS1 ฝั่งตลาดขายเสื้อผ้า</t>
  </si>
  <si>
    <t>บน TRUSS1 ฝั่งถนนสมจิตร</t>
  </si>
  <si>
    <t>ค่าแรงงานประกอบโครงเหล็ก รวมลวดเชื่อม</t>
  </si>
  <si>
    <t>รวมข้อ 3</t>
  </si>
  <si>
    <t>รวมข้อ 4</t>
  </si>
  <si>
    <t>ค่าแรงประกอบโครงเหล็ก รวมลวดเชื่อม</t>
  </si>
  <si>
    <t>งานทาสีกันสนิม</t>
  </si>
  <si>
    <t>งานทาสีโลหะ</t>
  </si>
  <si>
    <t>งานทาสี</t>
  </si>
  <si>
    <t>1.3.1</t>
  </si>
  <si>
    <t>1.3.2</t>
  </si>
  <si>
    <t>กก./ท่อน</t>
  </si>
  <si>
    <t>ตร.ม./ท่อน</t>
  </si>
  <si>
    <t>ตัน</t>
  </si>
  <si>
    <t>แผ่น PLATE 200x200x9 มม.</t>
  </si>
  <si>
    <t>ข้องอ 45  4 นิ้ว</t>
  </si>
  <si>
    <t>งานก่อสร้างอาคาร</t>
  </si>
  <si>
    <t>สถานที่ก่อสร้าง  :   ตำบลเขาพนม อำเภอเขาพนม จังหวัดกระบี่</t>
  </si>
  <si>
    <t>เหล็กประกบ หนา 9 มม.</t>
  </si>
  <si>
    <t>โครงการ  :  ติดตั้งกันสาดอาคารตลาดสดเทศบาลตำบลเขาพนม</t>
  </si>
  <si>
    <t>อุปกรณ์ยึดโยง โครงถัก</t>
  </si>
  <si>
    <t>รวมค่าแรง</t>
  </si>
  <si>
    <t>Sag Rod RB15mm.</t>
  </si>
  <si>
    <t>งานเคลื่อนย้ายแล้วเชื่อมต่อไฟฟ้า</t>
  </si>
  <si>
    <t>เหล็ก C-100x50x20 มม. หนา 3.20 มม.</t>
  </si>
  <si>
    <t>เหล็กกล่อง  2"x2" หนา 2.00 มม.</t>
  </si>
  <si>
    <t>เหล็กกล่อง  2"x2" หนา 2.30 มม.</t>
  </si>
  <si>
    <t>เหล็กกล่อง  2"x4" หนา 2.30 มม.</t>
  </si>
  <si>
    <t>เหล็กกล่อง 2"x4" หนา 3.20 มม.</t>
  </si>
  <si>
    <t>เหล็กกล่อง 4"x4" หนา 4 มม.</t>
  </si>
  <si>
    <t>เหล็กกล่อง 1 1/2"x 3" หนา 2.00 มม.</t>
  </si>
  <si>
    <t xml:space="preserve">แผ่น LOUVER สีใส </t>
  </si>
  <si>
    <t>รางระบายน้ำสแตนเลส กว้าง 5"</t>
  </si>
  <si>
    <t>ประมาณราคาตามแบบ ปร. 4   จำนวน    4  แผ่น</t>
  </si>
  <si>
    <t>ข้อต่อและอุปกรณ์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</si>
</sst>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[$-107041E]d\ mmmm\ yyyy;@"/>
    <numFmt numFmtId="189" formatCode="_-* #,##0_-;\-* #,##0_-;_-* &quot;-&quot;??_-;_-@_-"/>
    <numFmt numFmtId="190" formatCode="_-* #,##0.0000_-;\-* #,##0.0000_-;_-* &quot;-&quot;??_-;_-@_-"/>
    <numFmt numFmtId="191" formatCode="[$-187041E]d\ mmmm\ yyyy;@"/>
  </numFmts>
  <fonts count="26" x14ac:knownFonts="1">
    <font>
      <sz val="11"/>
      <color theme="1"/>
      <name val="Tahoma"/>
      <family val="2"/>
      <charset val="222"/>
      <scheme val="minor"/>
    </font>
    <font>
      <sz val="14"/>
      <name val="TH Sarabun New"/>
      <family val="2"/>
    </font>
    <font>
      <b/>
      <sz val="14"/>
      <color theme="1"/>
      <name val="TH Sarabun New"/>
      <family val="2"/>
    </font>
    <font>
      <sz val="14"/>
      <color theme="1"/>
      <name val="TH Sarabun New"/>
      <family val="2"/>
    </font>
    <font>
      <b/>
      <sz val="14"/>
      <name val="TH Sarabun New"/>
      <family val="2"/>
    </font>
    <font>
      <sz val="11"/>
      <color theme="1"/>
      <name val="TH Sarabun New"/>
      <family val="2"/>
    </font>
    <font>
      <sz val="8"/>
      <name val="Tahoma"/>
      <family val="2"/>
      <charset val="222"/>
      <scheme val="minor"/>
    </font>
    <font>
      <sz val="12"/>
      <color theme="1"/>
      <name val="TH Sarabun New"/>
      <family val="2"/>
    </font>
    <font>
      <sz val="9"/>
      <color theme="1"/>
      <name val="TH Sarabun New"/>
      <family val="2"/>
    </font>
    <font>
      <sz val="11"/>
      <color theme="1"/>
      <name val="Tahoma"/>
      <family val="2"/>
      <charset val="222"/>
      <scheme val="minor"/>
    </font>
    <font>
      <b/>
      <sz val="12"/>
      <color theme="1"/>
      <name val="TH Sarabun New"/>
      <family val="2"/>
    </font>
    <font>
      <sz val="14"/>
      <name val="Cordia New"/>
      <family val="2"/>
    </font>
    <font>
      <sz val="14"/>
      <name val="CordiaUPC"/>
      <family val="2"/>
      <charset val="222"/>
    </font>
    <font>
      <sz val="14"/>
      <color indexed="10"/>
      <name val="TH Sarabun New"/>
      <family val="2"/>
    </font>
    <font>
      <sz val="14"/>
      <color rgb="FFFF0000"/>
      <name val="TH Sarabun New"/>
      <family val="2"/>
    </font>
    <font>
      <b/>
      <sz val="14"/>
      <color rgb="FFFF0000"/>
      <name val="TH Sarabun New"/>
      <family val="2"/>
    </font>
    <font>
      <sz val="16"/>
      <name val="TH Sarabun New"/>
      <family val="2"/>
    </font>
    <font>
      <b/>
      <sz val="16"/>
      <color theme="1"/>
      <name val="TH Sarabun New"/>
      <family val="2"/>
    </font>
    <font>
      <sz val="16"/>
      <color theme="1"/>
      <name val="TH Sarabun New"/>
      <family val="2"/>
    </font>
    <font>
      <b/>
      <sz val="16"/>
      <name val="TH Sarabun New"/>
      <family val="2"/>
    </font>
    <font>
      <sz val="16"/>
      <color rgb="FF0070C0"/>
      <name val="TH Sarabun New"/>
      <family val="2"/>
    </font>
    <font>
      <b/>
      <sz val="11"/>
      <color theme="1"/>
      <name val="Tahoma"/>
      <family val="2"/>
      <scheme val="minor"/>
    </font>
    <font>
      <u/>
      <sz val="14"/>
      <name val="TH Sarabun New"/>
      <family val="2"/>
    </font>
    <font>
      <i/>
      <sz val="14"/>
      <name val="TH Sarabun New"/>
      <family val="2"/>
    </font>
    <font>
      <sz val="14"/>
      <color theme="0"/>
      <name val="TH Sarabun New"/>
      <family val="2"/>
    </font>
    <font>
      <sz val="14"/>
      <color rgb="FF000000"/>
      <name val="TH Sarabun New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auto="1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auto="1"/>
      </right>
      <top style="dotted">
        <color indexed="64"/>
      </top>
      <bottom style="dotted">
        <color indexed="64"/>
      </bottom>
      <diagonal/>
    </border>
    <border>
      <left style="thin">
        <color auto="1"/>
      </left>
      <right/>
      <top style="dotted">
        <color indexed="64"/>
      </top>
      <bottom/>
      <diagonal/>
    </border>
    <border>
      <left/>
      <right style="thin">
        <color auto="1"/>
      </right>
      <top style="dotted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indexed="64"/>
      </top>
      <bottom style="thin">
        <color indexed="64"/>
      </bottom>
      <diagonal/>
    </border>
    <border>
      <left/>
      <right style="thin">
        <color auto="1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dotted">
        <color indexed="64"/>
      </bottom>
      <diagonal/>
    </border>
    <border>
      <left/>
      <right style="thin">
        <color auto="1"/>
      </right>
      <top/>
      <bottom style="dotted">
        <color indexed="64"/>
      </bottom>
      <diagonal/>
    </border>
  </borders>
  <cellStyleXfs count="8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87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91" fontId="12" fillId="0" borderId="0"/>
    <xf numFmtId="0" fontId="11" fillId="0" borderId="0"/>
    <xf numFmtId="44" fontId="9" fillId="0" borderId="0" applyFont="0" applyFill="0" applyBorder="0" applyAlignment="0" applyProtection="0"/>
  </cellStyleXfs>
  <cellXfs count="43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2" fillId="0" borderId="3" xfId="0" applyFont="1" applyBorder="1"/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/>
    <xf numFmtId="0" fontId="3" fillId="0" borderId="5" xfId="0" applyFont="1" applyBorder="1"/>
    <xf numFmtId="0" fontId="3" fillId="0" borderId="0" xfId="0" applyFont="1"/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left" vertical="center"/>
    </xf>
    <xf numFmtId="2" fontId="1" fillId="4" borderId="2" xfId="0" applyNumberFormat="1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2" xfId="0" applyFont="1" applyBorder="1" applyAlignment="1">
      <alignment wrapText="1"/>
    </xf>
    <xf numFmtId="2" fontId="3" fillId="0" borderId="4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0" borderId="6" xfId="0" applyFont="1" applyBorder="1"/>
    <xf numFmtId="2" fontId="3" fillId="0" borderId="6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2" fontId="3" fillId="0" borderId="3" xfId="0" applyNumberFormat="1" applyFont="1" applyBorder="1" applyAlignment="1">
      <alignment horizontal="right" vertical="center"/>
    </xf>
    <xf numFmtId="2" fontId="3" fillId="0" borderId="4" xfId="0" applyNumberFormat="1" applyFont="1" applyBorder="1" applyAlignment="1">
      <alignment horizontal="right" vertical="center"/>
    </xf>
    <xf numFmtId="2" fontId="3" fillId="0" borderId="4" xfId="0" applyNumberFormat="1" applyFont="1" applyBorder="1" applyAlignment="1">
      <alignment horizontal="right"/>
    </xf>
    <xf numFmtId="2" fontId="1" fillId="4" borderId="2" xfId="0" applyNumberFormat="1" applyFont="1" applyFill="1" applyBorder="1" applyAlignment="1">
      <alignment horizontal="right" vertical="center"/>
    </xf>
    <xf numFmtId="2" fontId="3" fillId="0" borderId="5" xfId="0" applyNumberFormat="1" applyFont="1" applyBorder="1" applyAlignment="1">
      <alignment horizontal="right"/>
    </xf>
    <xf numFmtId="2" fontId="3" fillId="0" borderId="0" xfId="0" applyNumberFormat="1" applyFont="1" applyAlignment="1">
      <alignment horizontal="right"/>
    </xf>
    <xf numFmtId="0" fontId="3" fillId="0" borderId="2" xfId="0" applyFont="1" applyBorder="1"/>
    <xf numFmtId="0" fontId="5" fillId="3" borderId="2" xfId="0" applyFont="1" applyFill="1" applyBorder="1"/>
    <xf numFmtId="0" fontId="5" fillId="3" borderId="7" xfId="0" applyFont="1" applyFill="1" applyBorder="1"/>
    <xf numFmtId="0" fontId="7" fillId="3" borderId="7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left" vertical="center"/>
    </xf>
    <xf numFmtId="2" fontId="3" fillId="0" borderId="9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2" fontId="3" fillId="0" borderId="9" xfId="0" applyNumberFormat="1" applyFont="1" applyBorder="1" applyAlignment="1">
      <alignment horizontal="right"/>
    </xf>
    <xf numFmtId="0" fontId="1" fillId="3" borderId="2" xfId="0" applyFont="1" applyFill="1" applyBorder="1" applyAlignment="1">
      <alignment horizontal="left" vertical="center"/>
    </xf>
    <xf numFmtId="2" fontId="1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2" fontId="1" fillId="3" borderId="2" xfId="0" applyNumberFormat="1" applyFont="1" applyFill="1" applyBorder="1" applyAlignment="1">
      <alignment horizontal="right" vertical="center"/>
    </xf>
    <xf numFmtId="0" fontId="3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/>
    <xf numFmtId="0" fontId="3" fillId="0" borderId="1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0" xfId="0" applyFont="1" applyBorder="1"/>
    <xf numFmtId="0" fontId="3" fillId="0" borderId="1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3" borderId="7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left" vertical="center"/>
    </xf>
    <xf numFmtId="2" fontId="1" fillId="3" borderId="8" xfId="0" applyNumberFormat="1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2" fontId="1" fillId="3" borderId="8" xfId="0" applyNumberFormat="1" applyFont="1" applyFill="1" applyBorder="1" applyAlignment="1">
      <alignment horizontal="right" vertical="center"/>
    </xf>
    <xf numFmtId="0" fontId="1" fillId="3" borderId="4" xfId="0" applyFont="1" applyFill="1" applyBorder="1" applyAlignment="1">
      <alignment horizontal="left" vertical="center"/>
    </xf>
    <xf numFmtId="2" fontId="1" fillId="3" borderId="4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2" fontId="1" fillId="3" borderId="4" xfId="0" applyNumberFormat="1" applyFont="1" applyFill="1" applyBorder="1" applyAlignment="1">
      <alignment horizontal="right" vertical="center"/>
    </xf>
    <xf numFmtId="0" fontId="10" fillId="3" borderId="2" xfId="0" applyFont="1" applyFill="1" applyBorder="1" applyAlignment="1">
      <alignment horizontal="center" vertical="center"/>
    </xf>
    <xf numFmtId="0" fontId="2" fillId="0" borderId="4" xfId="0" applyFont="1" applyBorder="1"/>
    <xf numFmtId="0" fontId="1" fillId="0" borderId="4" xfId="0" applyFont="1" applyBorder="1" applyAlignment="1">
      <alignment horizontal="left" vertical="center"/>
    </xf>
    <xf numFmtId="2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right" vertical="center"/>
    </xf>
    <xf numFmtId="2" fontId="2" fillId="0" borderId="4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2" xfId="0" applyFont="1" applyBorder="1"/>
    <xf numFmtId="0" fontId="3" fillId="0" borderId="12" xfId="0" applyFont="1" applyBorder="1" applyAlignment="1">
      <alignment horizontal="center"/>
    </xf>
    <xf numFmtId="2" fontId="3" fillId="0" borderId="12" xfId="0" applyNumberFormat="1" applyFont="1" applyBorder="1" applyAlignment="1">
      <alignment horizontal="right"/>
    </xf>
    <xf numFmtId="0" fontId="3" fillId="0" borderId="0" xfId="0" applyFont="1" applyAlignment="1">
      <alignment vertical="center"/>
    </xf>
    <xf numFmtId="0" fontId="1" fillId="0" borderId="2" xfId="0" applyFont="1" applyBorder="1" applyAlignment="1">
      <alignment horizontal="left" vertical="center"/>
    </xf>
    <xf numFmtId="2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right" vertical="center"/>
    </xf>
    <xf numFmtId="2" fontId="3" fillId="0" borderId="4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38" fontId="1" fillId="0" borderId="0" xfId="1" applyNumberFormat="1" applyFont="1" applyFill="1" applyAlignment="1"/>
    <xf numFmtId="191" fontId="1" fillId="0" borderId="0" xfId="5" applyFont="1" applyAlignment="1">
      <alignment horizontal="center"/>
    </xf>
    <xf numFmtId="191" fontId="1" fillId="0" borderId="0" xfId="5" applyFont="1" applyAlignment="1">
      <alignment horizontal="right"/>
    </xf>
    <xf numFmtId="191" fontId="1" fillId="0" borderId="0" xfId="5" applyFont="1" applyAlignment="1">
      <alignment horizontal="left"/>
    </xf>
    <xf numFmtId="191" fontId="1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/>
    <xf numFmtId="0" fontId="1" fillId="0" borderId="4" xfId="0" applyFont="1" applyFill="1" applyBorder="1" applyAlignment="1">
      <alignment horizontal="left" vertical="center"/>
    </xf>
    <xf numFmtId="2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2" fontId="3" fillId="0" borderId="4" xfId="0" applyNumberFormat="1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4" fillId="5" borderId="4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14" fillId="6" borderId="4" xfId="0" applyFont="1" applyFill="1" applyBorder="1" applyAlignment="1">
      <alignment horizontal="center" vertical="center"/>
    </xf>
    <xf numFmtId="0" fontId="14" fillId="7" borderId="4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/>
    </xf>
    <xf numFmtId="2" fontId="14" fillId="0" borderId="4" xfId="0" applyNumberFormat="1" applyFont="1" applyFill="1" applyBorder="1" applyAlignment="1">
      <alignment horizontal="center" vertical="center"/>
    </xf>
    <xf numFmtId="2" fontId="14" fillId="5" borderId="4" xfId="0" applyNumberFormat="1" applyFont="1" applyFill="1" applyBorder="1" applyAlignment="1">
      <alignment horizontal="center" vertical="center"/>
    </xf>
    <xf numFmtId="2" fontId="14" fillId="6" borderId="4" xfId="0" applyNumberFormat="1" applyFont="1" applyFill="1" applyBorder="1" applyAlignment="1">
      <alignment horizontal="center" vertical="center"/>
    </xf>
    <xf numFmtId="2" fontId="14" fillId="7" borderId="4" xfId="0" applyNumberFormat="1" applyFont="1" applyFill="1" applyBorder="1" applyAlignment="1">
      <alignment horizontal="center" vertical="center"/>
    </xf>
    <xf numFmtId="2" fontId="3" fillId="0" borderId="5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15" fillId="0" borderId="4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14" fillId="5" borderId="4" xfId="0" applyFont="1" applyFill="1" applyBorder="1" applyAlignment="1">
      <alignment vertical="center"/>
    </xf>
    <xf numFmtId="0" fontId="14" fillId="6" borderId="4" xfId="0" applyFont="1" applyFill="1" applyBorder="1" applyAlignment="1">
      <alignment vertical="center"/>
    </xf>
    <xf numFmtId="0" fontId="14" fillId="7" borderId="4" xfId="0" applyFont="1" applyFill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14" fillId="0" borderId="4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3" fillId="5" borderId="4" xfId="0" applyFont="1" applyFill="1" applyBorder="1" applyAlignment="1">
      <alignment vertical="center"/>
    </xf>
    <xf numFmtId="2" fontId="3" fillId="5" borderId="4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43" fontId="16" fillId="0" borderId="18" xfId="1" applyFont="1" applyFill="1" applyBorder="1" applyAlignment="1" applyProtection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0" fontId="17" fillId="0" borderId="23" xfId="0" applyFont="1" applyBorder="1" applyAlignment="1">
      <alignment vertical="center"/>
    </xf>
    <xf numFmtId="0" fontId="17" fillId="0" borderId="24" xfId="0" applyFont="1" applyBorder="1" applyAlignment="1">
      <alignment vertical="center" wrapText="1"/>
    </xf>
    <xf numFmtId="0" fontId="18" fillId="0" borderId="3" xfId="0" applyFont="1" applyBorder="1" applyAlignment="1">
      <alignment horizontal="center" vertical="center"/>
    </xf>
    <xf numFmtId="0" fontId="17" fillId="0" borderId="25" xfId="0" applyFont="1" applyBorder="1" applyAlignment="1">
      <alignment horizontal="center" vertical="center"/>
    </xf>
    <xf numFmtId="0" fontId="17" fillId="0" borderId="25" xfId="0" applyFont="1" applyBorder="1" applyAlignment="1">
      <alignment vertical="center"/>
    </xf>
    <xf numFmtId="0" fontId="17" fillId="0" borderId="26" xfId="0" applyFont="1" applyBorder="1" applyAlignment="1">
      <alignment vertical="center" wrapText="1"/>
    </xf>
    <xf numFmtId="2" fontId="18" fillId="0" borderId="4" xfId="0" applyNumberFormat="1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25" xfId="0" applyFont="1" applyBorder="1" applyAlignment="1">
      <alignment horizontal="left" vertical="center"/>
    </xf>
    <xf numFmtId="0" fontId="18" fillId="0" borderId="26" xfId="0" applyFont="1" applyBorder="1" applyAlignment="1">
      <alignment vertical="center" wrapText="1"/>
    </xf>
    <xf numFmtId="0" fontId="18" fillId="0" borderId="25" xfId="0" applyFont="1" applyBorder="1" applyAlignment="1">
      <alignment horizontal="center" vertical="center"/>
    </xf>
    <xf numFmtId="0" fontId="17" fillId="0" borderId="25" xfId="0" applyFont="1" applyBorder="1" applyAlignment="1">
      <alignment horizontal="left" vertical="center"/>
    </xf>
    <xf numFmtId="0" fontId="18" fillId="0" borderId="27" xfId="0" applyFont="1" applyBorder="1" applyAlignment="1">
      <alignment horizontal="center" vertical="center"/>
    </xf>
    <xf numFmtId="0" fontId="18" fillId="0" borderId="27" xfId="0" applyFont="1" applyBorder="1" applyAlignment="1">
      <alignment horizontal="left" vertical="center"/>
    </xf>
    <xf numFmtId="2" fontId="18" fillId="0" borderId="9" xfId="0" applyNumberFormat="1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21" xfId="0" applyFont="1" applyBorder="1" applyAlignment="1">
      <alignment vertical="center" wrapText="1"/>
    </xf>
    <xf numFmtId="2" fontId="18" fillId="0" borderId="21" xfId="0" applyNumberFormat="1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2" fontId="16" fillId="0" borderId="3" xfId="1" applyNumberFormat="1" applyFont="1" applyFill="1" applyBorder="1" applyAlignment="1" applyProtection="1">
      <alignment horizontal="center" vertical="center"/>
    </xf>
    <xf numFmtId="43" fontId="16" fillId="0" borderId="3" xfId="1" applyFont="1" applyFill="1" applyBorder="1" applyAlignment="1" applyProtection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43" fontId="16" fillId="0" borderId="4" xfId="1" applyFont="1" applyFill="1" applyBorder="1" applyAlignment="1" applyProtection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8" fillId="0" borderId="25" xfId="0" applyFont="1" applyBorder="1" applyAlignment="1">
      <alignment vertical="center"/>
    </xf>
    <xf numFmtId="0" fontId="17" fillId="3" borderId="16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vertical="center"/>
    </xf>
    <xf numFmtId="0" fontId="17" fillId="3" borderId="22" xfId="0" applyFont="1" applyFill="1" applyBorder="1" applyAlignment="1">
      <alignment vertical="center" wrapText="1"/>
    </xf>
    <xf numFmtId="2" fontId="18" fillId="3" borderId="22" xfId="0" applyNumberFormat="1" applyFont="1" applyFill="1" applyBorder="1" applyAlignment="1">
      <alignment horizontal="center" vertical="center"/>
    </xf>
    <xf numFmtId="0" fontId="18" fillId="3" borderId="22" xfId="0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0" borderId="26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8" fillId="0" borderId="23" xfId="0" applyFont="1" applyBorder="1" applyAlignment="1">
      <alignment vertical="center"/>
    </xf>
    <xf numFmtId="0" fontId="18" fillId="0" borderId="24" xfId="0" applyFont="1" applyBorder="1" applyAlignment="1">
      <alignment vertical="center"/>
    </xf>
    <xf numFmtId="0" fontId="18" fillId="0" borderId="24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top"/>
    </xf>
    <xf numFmtId="43" fontId="20" fillId="0" borderId="22" xfId="1" applyFont="1" applyFill="1" applyBorder="1" applyAlignment="1" applyProtection="1">
      <alignment horizontal="center" vertical="center"/>
    </xf>
    <xf numFmtId="43" fontId="16" fillId="0" borderId="22" xfId="1" applyFont="1" applyFill="1" applyBorder="1" applyAlignment="1" applyProtection="1">
      <alignment horizontal="center" vertical="center"/>
    </xf>
    <xf numFmtId="43" fontId="20" fillId="0" borderId="22" xfId="1" applyFont="1" applyFill="1" applyBorder="1" applyAlignment="1" applyProtection="1">
      <alignment horizontal="center"/>
    </xf>
    <xf numFmtId="43" fontId="16" fillId="0" borderId="22" xfId="4" applyFont="1" applyFill="1" applyBorder="1" applyAlignment="1" applyProtection="1">
      <alignment horizontal="center"/>
    </xf>
    <xf numFmtId="43" fontId="20" fillId="0" borderId="22" xfId="4" applyFont="1" applyFill="1" applyBorder="1" applyAlignment="1" applyProtection="1">
      <alignment horizontal="center"/>
    </xf>
    <xf numFmtId="43" fontId="20" fillId="0" borderId="17" xfId="1" applyFont="1" applyFill="1" applyBorder="1" applyAlignment="1" applyProtection="1">
      <alignment horizontal="center"/>
    </xf>
    <xf numFmtId="0" fontId="16" fillId="0" borderId="21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top"/>
    </xf>
    <xf numFmtId="49" fontId="16" fillId="0" borderId="21" xfId="0" applyNumberFormat="1" applyFont="1" applyBorder="1"/>
    <xf numFmtId="43" fontId="20" fillId="0" borderId="21" xfId="1" applyFont="1" applyFill="1" applyBorder="1" applyAlignment="1" applyProtection="1">
      <alignment horizontal="center" vertical="center"/>
    </xf>
    <xf numFmtId="43" fontId="16" fillId="0" borderId="21" xfId="1" applyFont="1" applyFill="1" applyBorder="1" applyAlignment="1" applyProtection="1">
      <alignment horizontal="center" vertical="center"/>
    </xf>
    <xf numFmtId="43" fontId="20" fillId="0" borderId="21" xfId="1" applyFont="1" applyFill="1" applyBorder="1" applyAlignment="1" applyProtection="1">
      <alignment horizontal="center"/>
    </xf>
    <xf numFmtId="43" fontId="16" fillId="0" borderId="21" xfId="4" applyFont="1" applyFill="1" applyBorder="1" applyAlignment="1" applyProtection="1">
      <alignment horizontal="center"/>
    </xf>
    <xf numFmtId="43" fontId="20" fillId="0" borderId="21" xfId="4" applyFont="1" applyFill="1" applyBorder="1" applyAlignment="1" applyProtection="1">
      <alignment horizont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top"/>
    </xf>
    <xf numFmtId="49" fontId="16" fillId="0" borderId="0" xfId="0" applyNumberFormat="1" applyFont="1"/>
    <xf numFmtId="43" fontId="20" fillId="0" borderId="0" xfId="1" applyFont="1" applyFill="1" applyBorder="1" applyAlignment="1" applyProtection="1">
      <alignment horizontal="center" vertical="center"/>
    </xf>
    <xf numFmtId="43" fontId="16" fillId="0" borderId="0" xfId="1" applyFont="1" applyFill="1" applyBorder="1" applyAlignment="1" applyProtection="1">
      <alignment horizontal="center" vertical="center"/>
    </xf>
    <xf numFmtId="43" fontId="20" fillId="0" borderId="0" xfId="1" applyFont="1" applyFill="1" applyBorder="1" applyAlignment="1" applyProtection="1">
      <alignment horizontal="center"/>
    </xf>
    <xf numFmtId="43" fontId="16" fillId="0" borderId="0" xfId="4" applyFont="1" applyFill="1" applyBorder="1" applyAlignment="1" applyProtection="1">
      <alignment horizontal="center"/>
    </xf>
    <xf numFmtId="43" fontId="20" fillId="0" borderId="0" xfId="4" applyFont="1" applyFill="1" applyBorder="1" applyAlignment="1" applyProtection="1">
      <alignment horizontal="center"/>
    </xf>
    <xf numFmtId="0" fontId="4" fillId="0" borderId="4" xfId="0" applyFont="1" applyFill="1" applyBorder="1" applyAlignment="1">
      <alignment horizontal="left" vertical="center"/>
    </xf>
    <xf numFmtId="0" fontId="16" fillId="0" borderId="26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center" vertical="center"/>
    </xf>
    <xf numFmtId="0" fontId="19" fillId="0" borderId="23" xfId="0" applyFont="1" applyBorder="1" applyAlignment="1">
      <alignment horizontal="center" vertical="center"/>
    </xf>
    <xf numFmtId="0" fontId="19" fillId="0" borderId="24" xfId="0" applyFont="1" applyBorder="1" applyAlignment="1">
      <alignment horizontal="left" vertic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vertical="center"/>
    </xf>
    <xf numFmtId="0" fontId="17" fillId="0" borderId="0" xfId="0" applyFont="1" applyBorder="1" applyAlignment="1">
      <alignment vertical="center" wrapText="1"/>
    </xf>
    <xf numFmtId="2" fontId="18" fillId="0" borderId="0" xfId="0" applyNumberFormat="1" applyFont="1" applyBorder="1" applyAlignment="1">
      <alignment horizontal="center" vertical="center"/>
    </xf>
    <xf numFmtId="4" fontId="18" fillId="0" borderId="0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3" fillId="0" borderId="0" xfId="0" applyFont="1" applyBorder="1"/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 wrapText="1"/>
    </xf>
    <xf numFmtId="2" fontId="15" fillId="0" borderId="4" xfId="0" applyNumberFormat="1" applyFont="1" applyFill="1" applyBorder="1" applyAlignment="1">
      <alignment horizontal="center" vertical="center"/>
    </xf>
    <xf numFmtId="0" fontId="18" fillId="0" borderId="39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40" xfId="0" applyFont="1" applyBorder="1" applyAlignment="1">
      <alignment vertical="center"/>
    </xf>
    <xf numFmtId="0" fontId="17" fillId="0" borderId="41" xfId="0" applyFont="1" applyBorder="1" applyAlignment="1">
      <alignment vertical="center" wrapText="1"/>
    </xf>
    <xf numFmtId="2" fontId="18" fillId="0" borderId="12" xfId="0" applyNumberFormat="1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7" fillId="0" borderId="21" xfId="0" applyFont="1" applyFill="1" applyBorder="1" applyAlignment="1">
      <alignment horizontal="center" vertical="center"/>
    </xf>
    <xf numFmtId="0" fontId="17" fillId="0" borderId="21" xfId="0" applyFont="1" applyFill="1" applyBorder="1" applyAlignment="1">
      <alignment vertical="center"/>
    </xf>
    <xf numFmtId="0" fontId="17" fillId="0" borderId="21" xfId="0" applyFont="1" applyFill="1" applyBorder="1" applyAlignment="1">
      <alignment vertical="center" wrapText="1"/>
    </xf>
    <xf numFmtId="2" fontId="18" fillId="0" borderId="21" xfId="0" applyNumberFormat="1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vertical="center" wrapText="1"/>
    </xf>
    <xf numFmtId="2" fontId="18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4" fontId="18" fillId="0" borderId="0" xfId="0" applyNumberFormat="1" applyFont="1" applyFill="1" applyBorder="1" applyAlignment="1">
      <alignment horizontal="center" vertical="center"/>
    </xf>
    <xf numFmtId="0" fontId="17" fillId="0" borderId="28" xfId="0" applyFont="1" applyBorder="1" applyAlignment="1">
      <alignment vertical="center" wrapText="1"/>
    </xf>
    <xf numFmtId="0" fontId="18" fillId="0" borderId="21" xfId="0" applyFont="1" applyBorder="1" applyAlignment="1">
      <alignment horizontal="left" vertical="center"/>
    </xf>
    <xf numFmtId="43" fontId="18" fillId="0" borderId="12" xfId="7" applyNumberFormat="1" applyFont="1" applyBorder="1" applyAlignment="1">
      <alignment horizontal="center" vertical="center"/>
    </xf>
    <xf numFmtId="43" fontId="18" fillId="0" borderId="4" xfId="7" applyNumberFormat="1" applyFont="1" applyBorder="1" applyAlignment="1">
      <alignment horizontal="center" vertical="center"/>
    </xf>
    <xf numFmtId="43" fontId="18" fillId="3" borderId="22" xfId="7" applyNumberFormat="1" applyFont="1" applyFill="1" applyBorder="1" applyAlignment="1">
      <alignment horizontal="center" vertical="center"/>
    </xf>
    <xf numFmtId="43" fontId="18" fillId="3" borderId="17" xfId="7" applyNumberFormat="1" applyFont="1" applyFill="1" applyBorder="1" applyAlignment="1">
      <alignment horizontal="center" vertical="center"/>
    </xf>
    <xf numFmtId="43" fontId="16" fillId="0" borderId="3" xfId="7" applyNumberFormat="1" applyFont="1" applyFill="1" applyBorder="1" applyAlignment="1" applyProtection="1">
      <alignment horizontal="center" vertical="center"/>
    </xf>
    <xf numFmtId="43" fontId="16" fillId="0" borderId="4" xfId="7" applyNumberFormat="1" applyFont="1" applyFill="1" applyBorder="1" applyAlignment="1" applyProtection="1">
      <alignment horizontal="center" vertical="center"/>
    </xf>
    <xf numFmtId="43" fontId="18" fillId="0" borderId="3" xfId="7" applyNumberFormat="1" applyFont="1" applyBorder="1" applyAlignment="1">
      <alignment horizontal="center" vertical="center"/>
    </xf>
    <xf numFmtId="43" fontId="18" fillId="0" borderId="9" xfId="7" applyNumberFormat="1" applyFont="1" applyBorder="1" applyAlignment="1">
      <alignment horizontal="center" vertical="center"/>
    </xf>
    <xf numFmtId="4" fontId="18" fillId="0" borderId="4" xfId="0" applyNumberFormat="1" applyFont="1" applyBorder="1" applyAlignment="1">
      <alignment horizontal="right" vertical="center"/>
    </xf>
    <xf numFmtId="0" fontId="18" fillId="0" borderId="28" xfId="0" applyFont="1" applyBorder="1" applyAlignment="1">
      <alignment vertical="center" wrapText="1"/>
    </xf>
    <xf numFmtId="43" fontId="18" fillId="0" borderId="21" xfId="7" applyNumberFormat="1" applyFont="1" applyBorder="1" applyAlignment="1">
      <alignment horizontal="center" vertical="center"/>
    </xf>
    <xf numFmtId="43" fontId="18" fillId="0" borderId="21" xfId="7" applyNumberFormat="1" applyFont="1" applyFill="1" applyBorder="1" applyAlignment="1">
      <alignment horizontal="center" vertical="center"/>
    </xf>
    <xf numFmtId="43" fontId="18" fillId="0" borderId="0" xfId="7" applyNumberFormat="1" applyFont="1" applyFill="1" applyBorder="1" applyAlignment="1">
      <alignment horizontal="center" vertical="center"/>
    </xf>
    <xf numFmtId="1" fontId="18" fillId="0" borderId="4" xfId="0" applyNumberFormat="1" applyFont="1" applyBorder="1" applyAlignment="1">
      <alignment horizontal="center" vertical="center"/>
    </xf>
    <xf numFmtId="1" fontId="18" fillId="0" borderId="9" xfId="0" applyNumberFormat="1" applyFont="1" applyBorder="1" applyAlignment="1">
      <alignment horizontal="center" vertical="center"/>
    </xf>
    <xf numFmtId="2" fontId="3" fillId="0" borderId="0" xfId="0" applyNumberFormat="1" applyFont="1" applyFill="1"/>
    <xf numFmtId="2" fontId="0" fillId="0" borderId="0" xfId="0" applyNumberFormat="1"/>
    <xf numFmtId="2" fontId="3" fillId="0" borderId="0" xfId="0" applyNumberFormat="1" applyFont="1"/>
    <xf numFmtId="1" fontId="16" fillId="0" borderId="4" xfId="1" applyNumberFormat="1" applyFont="1" applyFill="1" applyBorder="1" applyAlignment="1" applyProtection="1">
      <alignment horizontal="center" vertical="center"/>
    </xf>
    <xf numFmtId="43" fontId="17" fillId="3" borderId="22" xfId="7" applyNumberFormat="1" applyFont="1" applyFill="1" applyBorder="1" applyAlignment="1">
      <alignment horizontal="center" vertical="center"/>
    </xf>
    <xf numFmtId="43" fontId="19" fillId="0" borderId="22" xfId="4" applyFont="1" applyFill="1" applyBorder="1" applyAlignment="1" applyProtection="1">
      <alignment horizontal="center" vertical="center"/>
    </xf>
    <xf numFmtId="49" fontId="19" fillId="0" borderId="22" xfId="0" applyNumberFormat="1" applyFont="1" applyBorder="1"/>
    <xf numFmtId="43" fontId="3" fillId="0" borderId="0" xfId="0" applyNumberFormat="1" applyFont="1"/>
    <xf numFmtId="0" fontId="19" fillId="0" borderId="0" xfId="0" applyFont="1" applyFill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left" vertical="center"/>
    </xf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left" vertical="center"/>
    </xf>
    <xf numFmtId="0" fontId="16" fillId="0" borderId="13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vertical="center"/>
    </xf>
    <xf numFmtId="0" fontId="18" fillId="0" borderId="24" xfId="0" applyFont="1" applyFill="1" applyBorder="1" applyAlignment="1">
      <alignment vertical="center"/>
    </xf>
    <xf numFmtId="0" fontId="18" fillId="0" borderId="24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8" fillId="0" borderId="25" xfId="0" applyFont="1" applyFill="1" applyBorder="1" applyAlignment="1">
      <alignment vertical="center"/>
    </xf>
    <xf numFmtId="0" fontId="18" fillId="0" borderId="26" xfId="0" applyFont="1" applyFill="1" applyBorder="1" applyAlignment="1">
      <alignment vertical="center"/>
    </xf>
    <xf numFmtId="0" fontId="18" fillId="0" borderId="26" xfId="0" applyFont="1" applyFill="1" applyBorder="1" applyAlignment="1">
      <alignment horizontal="center" vertical="center"/>
    </xf>
    <xf numFmtId="4" fontId="18" fillId="0" borderId="4" xfId="0" applyNumberFormat="1" applyFont="1" applyFill="1" applyBorder="1" applyAlignment="1">
      <alignment horizontal="right" vertical="center"/>
    </xf>
    <xf numFmtId="0" fontId="16" fillId="0" borderId="16" xfId="0" applyFont="1" applyFill="1" applyBorder="1" applyAlignment="1">
      <alignment horizontal="center" vertical="center"/>
    </xf>
    <xf numFmtId="0" fontId="16" fillId="0" borderId="22" xfId="0" applyFont="1" applyFill="1" applyBorder="1" applyAlignment="1">
      <alignment horizontal="center" vertical="top"/>
    </xf>
    <xf numFmtId="49" fontId="19" fillId="0" borderId="22" xfId="0" applyNumberFormat="1" applyFont="1" applyFill="1" applyBorder="1"/>
    <xf numFmtId="0" fontId="16" fillId="0" borderId="21" xfId="0" applyFont="1" applyFill="1" applyBorder="1" applyAlignment="1">
      <alignment horizontal="center" vertical="center"/>
    </xf>
    <xf numFmtId="0" fontId="16" fillId="0" borderId="21" xfId="0" applyFont="1" applyFill="1" applyBorder="1" applyAlignment="1">
      <alignment horizontal="center" vertical="top"/>
    </xf>
    <xf numFmtId="49" fontId="16" fillId="0" borderId="21" xfId="0" applyNumberFormat="1" applyFont="1" applyFill="1" applyBorder="1"/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top"/>
    </xf>
    <xf numFmtId="49" fontId="16" fillId="0" borderId="0" xfId="0" applyNumberFormat="1" applyFont="1" applyFill="1"/>
    <xf numFmtId="0" fontId="17" fillId="0" borderId="23" xfId="0" applyFont="1" applyFill="1" applyBorder="1" applyAlignment="1">
      <alignment horizontal="center" vertical="center"/>
    </xf>
    <xf numFmtId="0" fontId="17" fillId="0" borderId="23" xfId="0" applyFont="1" applyFill="1" applyBorder="1" applyAlignment="1">
      <alignment vertical="center"/>
    </xf>
    <xf numFmtId="0" fontId="17" fillId="0" borderId="24" xfId="0" applyFont="1" applyFill="1" applyBorder="1" applyAlignment="1">
      <alignment vertical="center" wrapText="1"/>
    </xf>
    <xf numFmtId="43" fontId="18" fillId="0" borderId="3" xfId="7" applyNumberFormat="1" applyFont="1" applyFill="1" applyBorder="1" applyAlignment="1">
      <alignment horizontal="center" vertical="center"/>
    </xf>
    <xf numFmtId="0" fontId="17" fillId="0" borderId="25" xfId="0" applyFont="1" applyFill="1" applyBorder="1" applyAlignment="1">
      <alignment horizontal="center" vertical="center"/>
    </xf>
    <xf numFmtId="0" fontId="17" fillId="0" borderId="25" xfId="0" applyFont="1" applyFill="1" applyBorder="1" applyAlignment="1">
      <alignment vertical="center"/>
    </xf>
    <xf numFmtId="0" fontId="17" fillId="0" borderId="26" xfId="0" applyFont="1" applyFill="1" applyBorder="1" applyAlignment="1">
      <alignment vertical="center" wrapText="1"/>
    </xf>
    <xf numFmtId="2" fontId="18" fillId="0" borderId="4" xfId="0" applyNumberFormat="1" applyFont="1" applyFill="1" applyBorder="1" applyAlignment="1">
      <alignment horizontal="center" vertical="center"/>
    </xf>
    <xf numFmtId="43" fontId="18" fillId="0" borderId="4" xfId="7" applyNumberFormat="1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vertical="center" wrapText="1"/>
    </xf>
    <xf numFmtId="1" fontId="18" fillId="0" borderId="4" xfId="0" applyNumberFormat="1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left" vertical="center"/>
    </xf>
    <xf numFmtId="0" fontId="18" fillId="0" borderId="21" xfId="0" applyFont="1" applyFill="1" applyBorder="1" applyAlignment="1">
      <alignment vertical="center" wrapText="1"/>
    </xf>
    <xf numFmtId="0" fontId="17" fillId="0" borderId="25" xfId="0" applyFont="1" applyFill="1" applyBorder="1" applyAlignment="1">
      <alignment horizontal="left" vertical="center"/>
    </xf>
    <xf numFmtId="0" fontId="17" fillId="0" borderId="16" xfId="0" applyFont="1" applyFill="1" applyBorder="1" applyAlignment="1">
      <alignment horizontal="center" vertical="center"/>
    </xf>
    <xf numFmtId="0" fontId="17" fillId="0" borderId="22" xfId="0" applyFont="1" applyFill="1" applyBorder="1" applyAlignment="1">
      <alignment vertical="center"/>
    </xf>
    <xf numFmtId="0" fontId="17" fillId="0" borderId="22" xfId="0" applyFont="1" applyFill="1" applyBorder="1" applyAlignment="1">
      <alignment vertical="center" wrapText="1"/>
    </xf>
    <xf numFmtId="2" fontId="18" fillId="0" borderId="22" xfId="0" applyNumberFormat="1" applyFont="1" applyFill="1" applyBorder="1" applyAlignment="1">
      <alignment horizontal="center" vertical="center"/>
    </xf>
    <xf numFmtId="0" fontId="18" fillId="0" borderId="22" xfId="0" applyFont="1" applyFill="1" applyBorder="1" applyAlignment="1">
      <alignment horizontal="center" vertical="center"/>
    </xf>
    <xf numFmtId="43" fontId="18" fillId="0" borderId="22" xfId="7" applyNumberFormat="1" applyFont="1" applyFill="1" applyBorder="1" applyAlignment="1">
      <alignment horizontal="center" vertical="center"/>
    </xf>
    <xf numFmtId="43" fontId="17" fillId="0" borderId="22" xfId="7" applyNumberFormat="1" applyFont="1" applyFill="1" applyBorder="1" applyAlignment="1">
      <alignment horizontal="center" vertical="center"/>
    </xf>
    <xf numFmtId="43" fontId="18" fillId="0" borderId="17" xfId="7" applyNumberFormat="1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23" xfId="0" applyFont="1" applyFill="1" applyBorder="1" applyAlignment="1">
      <alignment horizontal="center" vertical="center"/>
    </xf>
    <xf numFmtId="0" fontId="19" fillId="0" borderId="24" xfId="0" applyFont="1" applyFill="1" applyBorder="1" applyAlignment="1">
      <alignment horizontal="left" vertical="center"/>
    </xf>
    <xf numFmtId="0" fontId="17" fillId="0" borderId="4" xfId="0" applyFont="1" applyFill="1" applyBorder="1" applyAlignment="1">
      <alignment horizontal="center" vertical="center"/>
    </xf>
    <xf numFmtId="0" fontId="18" fillId="0" borderId="39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horizontal="left" vertical="center"/>
    </xf>
    <xf numFmtId="0" fontId="21" fillId="0" borderId="0" xfId="0" applyFont="1"/>
    <xf numFmtId="43" fontId="16" fillId="0" borderId="0" xfId="1" applyFont="1" applyFill="1" applyBorder="1" applyAlignment="1" applyProtection="1">
      <alignment horizontal="center" vertical="center"/>
    </xf>
    <xf numFmtId="43" fontId="16" fillId="0" borderId="18" xfId="1" applyFont="1" applyFill="1" applyBorder="1" applyAlignment="1" applyProtection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22" xfId="0" applyFont="1" applyBorder="1"/>
    <xf numFmtId="43" fontId="1" fillId="0" borderId="22" xfId="0" applyNumberFormat="1" applyFont="1" applyBorder="1"/>
    <xf numFmtId="43" fontId="1" fillId="0" borderId="17" xfId="0" applyNumberFormat="1" applyFont="1" applyBorder="1"/>
    <xf numFmtId="43" fontId="1" fillId="0" borderId="22" xfId="0" applyNumberFormat="1" applyFont="1" applyBorder="1" applyAlignment="1">
      <alignment horizontal="left"/>
    </xf>
    <xf numFmtId="0" fontId="1" fillId="0" borderId="13" xfId="0" applyFont="1" applyBorder="1" applyAlignment="1">
      <alignment horizontal="center" vertical="center"/>
    </xf>
    <xf numFmtId="43" fontId="1" fillId="0" borderId="13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43" fontId="1" fillId="0" borderId="13" xfId="0" applyNumberFormat="1" applyFont="1" applyBorder="1"/>
    <xf numFmtId="0" fontId="1" fillId="0" borderId="10" xfId="0" applyFont="1" applyBorder="1" applyAlignment="1">
      <alignment horizontal="center" vertical="center"/>
    </xf>
    <xf numFmtId="43" fontId="1" fillId="0" borderId="10" xfId="0" applyNumberFormat="1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43" fontId="1" fillId="0" borderId="10" xfId="0" applyNumberFormat="1" applyFont="1" applyBorder="1"/>
    <xf numFmtId="189" fontId="1" fillId="0" borderId="29" xfId="1" applyNumberFormat="1" applyFont="1" applyFill="1" applyBorder="1" applyAlignment="1">
      <alignment horizontal="center" vertical="center"/>
    </xf>
    <xf numFmtId="43" fontId="1" fillId="0" borderId="29" xfId="1" applyFont="1" applyFill="1" applyBorder="1" applyAlignment="1">
      <alignment horizontal="left"/>
    </xf>
    <xf numFmtId="43" fontId="1" fillId="0" borderId="29" xfId="1" applyFont="1" applyFill="1" applyBorder="1" applyAlignment="1">
      <alignment horizontal="center"/>
    </xf>
    <xf numFmtId="190" fontId="14" fillId="0" borderId="29" xfId="1" applyNumberFormat="1" applyFont="1" applyFill="1" applyBorder="1" applyAlignment="1">
      <alignment horizontal="center"/>
    </xf>
    <xf numFmtId="0" fontId="22" fillId="0" borderId="30" xfId="0" applyFont="1" applyBorder="1"/>
    <xf numFmtId="0" fontId="22" fillId="0" borderId="31" xfId="0" applyFont="1" applyBorder="1"/>
    <xf numFmtId="189" fontId="1" fillId="0" borderId="2" xfId="1" applyNumberFormat="1" applyFont="1" applyFill="1" applyBorder="1" applyAlignment="1">
      <alignment horizontal="center" vertical="center"/>
    </xf>
    <xf numFmtId="49" fontId="1" fillId="0" borderId="2" xfId="1" applyNumberFormat="1" applyFont="1" applyFill="1" applyBorder="1" applyAlignment="1">
      <alignment horizontal="left"/>
    </xf>
    <xf numFmtId="43" fontId="1" fillId="0" borderId="2" xfId="1" applyFont="1" applyFill="1" applyBorder="1" applyAlignment="1">
      <alignment horizontal="left"/>
    </xf>
    <xf numFmtId="190" fontId="3" fillId="0" borderId="2" xfId="1" applyNumberFormat="1" applyFont="1" applyFill="1" applyBorder="1" applyAlignment="1">
      <alignment horizontal="center"/>
    </xf>
    <xf numFmtId="43" fontId="1" fillId="0" borderId="2" xfId="1" applyFont="1" applyFill="1" applyBorder="1" applyAlignment="1">
      <alignment horizontal="center" vertical="center"/>
    </xf>
    <xf numFmtId="0" fontId="1" fillId="0" borderId="32" xfId="0" applyFont="1" applyBorder="1" applyAlignment="1">
      <alignment horizontal="left"/>
    </xf>
    <xf numFmtId="9" fontId="1" fillId="0" borderId="33" xfId="2" applyFont="1" applyFill="1" applyBorder="1" applyAlignment="1">
      <alignment horizontal="center"/>
    </xf>
    <xf numFmtId="43" fontId="1" fillId="0" borderId="2" xfId="1" applyFont="1" applyFill="1" applyBorder="1" applyAlignment="1">
      <alignment horizontal="center"/>
    </xf>
    <xf numFmtId="0" fontId="1" fillId="0" borderId="2" xfId="0" applyFont="1" applyBorder="1" applyAlignment="1">
      <alignment horizontal="left"/>
    </xf>
    <xf numFmtId="9" fontId="1" fillId="0" borderId="2" xfId="2" applyFont="1" applyFill="1" applyBorder="1" applyAlignment="1">
      <alignment horizontal="center"/>
    </xf>
    <xf numFmtId="0" fontId="1" fillId="0" borderId="2" xfId="1" applyNumberFormat="1" applyFont="1" applyFill="1" applyBorder="1" applyAlignment="1">
      <alignment horizontal="center"/>
    </xf>
    <xf numFmtId="43" fontId="14" fillId="0" borderId="2" xfId="1" applyFont="1" applyFill="1" applyBorder="1" applyAlignment="1">
      <alignment horizontal="center"/>
    </xf>
    <xf numFmtId="2" fontId="1" fillId="0" borderId="32" xfId="0" applyNumberFormat="1" applyFont="1" applyBorder="1" applyAlignment="1">
      <alignment horizontal="center"/>
    </xf>
    <xf numFmtId="2" fontId="1" fillId="0" borderId="33" xfId="0" applyNumberFormat="1" applyFont="1" applyBorder="1" applyAlignment="1">
      <alignment horizontal="center"/>
    </xf>
    <xf numFmtId="43" fontId="1" fillId="0" borderId="34" xfId="1" applyFont="1" applyFill="1" applyBorder="1" applyAlignment="1">
      <alignment horizontal="center" vertical="center"/>
    </xf>
    <xf numFmtId="43" fontId="3" fillId="0" borderId="34" xfId="1" applyFont="1" applyFill="1" applyBorder="1" applyAlignment="1">
      <alignment horizontal="center"/>
    </xf>
    <xf numFmtId="43" fontId="1" fillId="0" borderId="34" xfId="1" applyFont="1" applyFill="1" applyBorder="1" applyAlignment="1">
      <alignment horizontal="center"/>
    </xf>
    <xf numFmtId="190" fontId="1" fillId="0" borderId="34" xfId="1" applyNumberFormat="1" applyFont="1" applyFill="1" applyBorder="1" applyAlignment="1">
      <alignment horizontal="center"/>
    </xf>
    <xf numFmtId="2" fontId="1" fillId="0" borderId="35" xfId="0" applyNumberFormat="1" applyFont="1" applyBorder="1" applyAlignment="1">
      <alignment horizontal="center"/>
    </xf>
    <xf numFmtId="2" fontId="1" fillId="0" borderId="36" xfId="0" applyNumberFormat="1" applyFont="1" applyBorder="1" applyAlignment="1">
      <alignment horizontal="center"/>
    </xf>
    <xf numFmtId="0" fontId="4" fillId="0" borderId="16" xfId="0" applyFont="1" applyBorder="1"/>
    <xf numFmtId="0" fontId="4" fillId="0" borderId="22" xfId="0" applyFont="1" applyBorder="1"/>
    <xf numFmtId="43" fontId="4" fillId="0" borderId="17" xfId="0" applyNumberFormat="1" applyFont="1" applyBorder="1"/>
    <xf numFmtId="0" fontId="23" fillId="0" borderId="37" xfId="0" applyFont="1" applyBorder="1"/>
    <xf numFmtId="0" fontId="23" fillId="0" borderId="38" xfId="0" applyFont="1" applyBorder="1"/>
    <xf numFmtId="43" fontId="4" fillId="0" borderId="22" xfId="0" applyNumberFormat="1" applyFont="1" applyBorder="1"/>
    <xf numFmtId="0" fontId="23" fillId="0" borderId="32" xfId="0" applyFont="1" applyBorder="1"/>
    <xf numFmtId="0" fontId="23" fillId="0" borderId="33" xfId="0" applyFont="1" applyBorder="1"/>
    <xf numFmtId="0" fontId="4" fillId="0" borderId="16" xfId="0" applyFont="1" applyBorder="1" applyAlignment="1">
      <alignment horizontal="left"/>
    </xf>
    <xf numFmtId="43" fontId="4" fillId="0" borderId="17" xfId="0" applyNumberFormat="1" applyFont="1" applyBorder="1" applyAlignment="1">
      <alignment horizontal="right"/>
    </xf>
    <xf numFmtId="0" fontId="23" fillId="0" borderId="35" xfId="0" applyFont="1" applyBorder="1"/>
    <xf numFmtId="0" fontId="23" fillId="0" borderId="36" xfId="0" applyFont="1" applyBorder="1"/>
    <xf numFmtId="0" fontId="1" fillId="0" borderId="0" xfId="0" applyFont="1"/>
    <xf numFmtId="43" fontId="1" fillId="0" borderId="0" xfId="0" applyNumberFormat="1" applyFont="1" applyAlignment="1">
      <alignment horizontal="right"/>
    </xf>
    <xf numFmtId="43" fontId="1" fillId="0" borderId="0" xfId="0" applyNumberFormat="1" applyFont="1" applyAlignment="1">
      <alignment horizontal="left"/>
    </xf>
    <xf numFmtId="43" fontId="24" fillId="0" borderId="0" xfId="0" applyNumberFormat="1" applyFont="1"/>
    <xf numFmtId="191" fontId="2" fillId="0" borderId="0" xfId="5" applyFont="1" applyAlignment="1">
      <alignment horizontal="center"/>
    </xf>
    <xf numFmtId="191" fontId="3" fillId="0" borderId="0" xfId="5" applyFont="1" applyAlignment="1">
      <alignment horizontal="center" vertical="top"/>
    </xf>
    <xf numFmtId="43" fontId="1" fillId="0" borderId="0" xfId="0" applyNumberFormat="1" applyFont="1"/>
    <xf numFmtId="191" fontId="3" fillId="0" borderId="0" xfId="0" applyNumberFormat="1" applyFont="1" applyAlignment="1">
      <alignment horizontal="center" vertical="center"/>
    </xf>
    <xf numFmtId="191" fontId="3" fillId="0" borderId="0" xfId="5" applyFont="1" applyAlignment="1">
      <alignment horizontal="center"/>
    </xf>
    <xf numFmtId="191" fontId="3" fillId="0" borderId="0" xfId="5" applyFont="1"/>
    <xf numFmtId="0" fontId="25" fillId="0" borderId="0" xfId="0" applyFont="1" applyAlignment="1">
      <alignment horizontal="center" vertical="center"/>
    </xf>
    <xf numFmtId="0" fontId="3" fillId="0" borderId="0" xfId="6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0" borderId="0" xfId="6" applyFont="1"/>
    <xf numFmtId="38" fontId="1" fillId="0" borderId="0" xfId="1" applyNumberFormat="1" applyFont="1" applyFill="1" applyAlignment="1">
      <alignment horizontal="center"/>
    </xf>
    <xf numFmtId="0" fontId="1" fillId="0" borderId="0" xfId="6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18" fillId="0" borderId="4" xfId="0" quotePrefix="1" applyFont="1" applyFill="1" applyBorder="1" applyAlignment="1">
      <alignment horizontal="center" vertical="center"/>
    </xf>
    <xf numFmtId="0" fontId="18" fillId="0" borderId="25" xfId="0" applyFont="1" applyFill="1" applyBorder="1" applyAlignment="1">
      <alignment horizontal="left" vertical="center"/>
    </xf>
    <xf numFmtId="0" fontId="18" fillId="0" borderId="25" xfId="0" applyFont="1" applyFill="1" applyBorder="1" applyAlignment="1">
      <alignment horizontal="center" vertical="center"/>
    </xf>
    <xf numFmtId="0" fontId="18" fillId="0" borderId="27" xfId="0" applyFont="1" applyFill="1" applyBorder="1" applyAlignment="1">
      <alignment horizontal="center" vertical="center"/>
    </xf>
    <xf numFmtId="0" fontId="18" fillId="0" borderId="27" xfId="0" applyFont="1" applyFill="1" applyBorder="1" applyAlignment="1">
      <alignment horizontal="left" vertical="center"/>
    </xf>
    <xf numFmtId="0" fontId="18" fillId="0" borderId="28" xfId="0" applyFont="1" applyFill="1" applyBorder="1" applyAlignment="1">
      <alignment vertical="center" wrapText="1"/>
    </xf>
    <xf numFmtId="1" fontId="18" fillId="0" borderId="9" xfId="0" applyNumberFormat="1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43" fontId="18" fillId="0" borderId="9" xfId="7" applyNumberFormat="1" applyFont="1" applyFill="1" applyBorder="1" applyAlignment="1">
      <alignment horizontal="center" vertical="center"/>
    </xf>
    <xf numFmtId="0" fontId="17" fillId="0" borderId="28" xfId="0" applyFont="1" applyFill="1" applyBorder="1" applyAlignment="1">
      <alignment vertical="center" wrapText="1"/>
    </xf>
    <xf numFmtId="2" fontId="18" fillId="0" borderId="9" xfId="0" applyNumberFormat="1" applyFont="1" applyFill="1" applyBorder="1" applyAlignment="1">
      <alignment horizontal="center" vertical="center"/>
    </xf>
    <xf numFmtId="43" fontId="3" fillId="0" borderId="9" xfId="7" applyNumberFormat="1" applyFont="1" applyFill="1" applyBorder="1" applyAlignment="1">
      <alignment horizontal="center" vertical="center"/>
    </xf>
    <xf numFmtId="43" fontId="3" fillId="0" borderId="4" xfId="7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25" xfId="0" applyFont="1" applyFill="1" applyBorder="1" applyAlignment="1">
      <alignment horizontal="center" vertical="center"/>
    </xf>
    <xf numFmtId="0" fontId="16" fillId="0" borderId="26" xfId="0" applyFont="1" applyFill="1" applyBorder="1" applyAlignment="1">
      <alignment horizontal="left" vertical="center" wrapText="1"/>
    </xf>
    <xf numFmtId="0" fontId="19" fillId="0" borderId="4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/>
    </xf>
    <xf numFmtId="0" fontId="17" fillId="0" borderId="40" xfId="0" applyFont="1" applyFill="1" applyBorder="1" applyAlignment="1">
      <alignment vertical="center"/>
    </xf>
    <xf numFmtId="0" fontId="17" fillId="0" borderId="41" xfId="0" applyFont="1" applyFill="1" applyBorder="1" applyAlignment="1">
      <alignment vertical="center" wrapText="1"/>
    </xf>
    <xf numFmtId="2" fontId="18" fillId="0" borderId="12" xfId="0" applyNumberFormat="1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43" fontId="18" fillId="0" borderId="12" xfId="7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188" fontId="3" fillId="0" borderId="22" xfId="0" applyNumberFormat="1" applyFont="1" applyBorder="1" applyAlignment="1">
      <alignment horizontal="left"/>
    </xf>
    <xf numFmtId="0" fontId="1" fillId="0" borderId="1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/>
    </xf>
    <xf numFmtId="0" fontId="16" fillId="0" borderId="14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/>
    </xf>
    <xf numFmtId="0" fontId="16" fillId="0" borderId="19" xfId="0" applyFont="1" applyFill="1" applyBorder="1" applyAlignment="1">
      <alignment horizontal="center" vertical="center"/>
    </xf>
    <xf numFmtId="0" fontId="16" fillId="0" borderId="20" xfId="0" applyFont="1" applyFill="1" applyBorder="1" applyAlignment="1">
      <alignment horizontal="center" vertical="center"/>
    </xf>
    <xf numFmtId="43" fontId="16" fillId="0" borderId="18" xfId="1" applyFont="1" applyFill="1" applyBorder="1" applyAlignment="1" applyProtection="1">
      <alignment horizontal="center" vertical="center"/>
    </xf>
    <xf numFmtId="43" fontId="16" fillId="0" borderId="13" xfId="1" applyFont="1" applyFill="1" applyBorder="1" applyAlignment="1" applyProtection="1">
      <alignment horizontal="center" vertical="center"/>
    </xf>
    <xf numFmtId="43" fontId="16" fillId="0" borderId="10" xfId="1" applyFont="1" applyFill="1" applyBorder="1" applyAlignment="1" applyProtection="1">
      <alignment horizontal="center" vertical="center"/>
    </xf>
    <xf numFmtId="0" fontId="16" fillId="0" borderId="0" xfId="0" applyFont="1" applyBorder="1" applyAlignment="1">
      <alignment horizontal="center" vertical="center"/>
    </xf>
    <xf numFmtId="43" fontId="16" fillId="0" borderId="0" xfId="1" applyFont="1" applyFill="1" applyBorder="1" applyAlignment="1" applyProtection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</cellXfs>
  <cellStyles count="8">
    <cellStyle name="Normal 2 3" xfId="6"/>
    <cellStyle name="Normal_5118-A-SD5201" xfId="5"/>
    <cellStyle name="เครื่องหมายจุลภาค" xfId="1" builtinId="3"/>
    <cellStyle name="เครื่องหมายจุลภาค 5" xfId="4"/>
    <cellStyle name="เครื่องหมายจุลภาค 9" xfId="3"/>
    <cellStyle name="เครื่องหมายสกุลเงิน" xfId="7" builtinId="4"/>
    <cellStyle name="ปกติ" xfId="0" builtinId="0"/>
    <cellStyle name="เปอร์เซ็นต์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101203</xdr:colOff>
      <xdr:row>1</xdr:row>
      <xdr:rowOff>27385</xdr:rowOff>
    </xdr:from>
    <xdr:to>
      <xdr:col>0</xdr:col>
      <xdr:colOff>272653</xdr:colOff>
      <xdr:row>1</xdr:row>
      <xdr:rowOff>196454</xdr:rowOff>
    </xdr:to>
    <xdr:sp macro="" textlink="">
      <xdr:nvSpPr>
        <xdr:cNvPr id="2" name="Rectangle 3">
          <a:extLst>
            <a:ext uri="{FF2B5EF4-FFF2-40B4-BE49-F238E27FC236}">
              <a16:creationId xmlns="" xmlns:a16="http://schemas.microsoft.com/office/drawing/2014/main" id="{FF9426CC-2D80-46BD-9E01-18C23DEA1497}"/>
            </a:ext>
          </a:extLst>
        </xdr:cNvPr>
        <xdr:cNvSpPr>
          <a:spLocks noChangeArrowheads="1"/>
        </xdr:cNvSpPr>
      </xdr:nvSpPr>
      <xdr:spPr bwMode="auto">
        <a:xfrm>
          <a:off x="101203" y="265510"/>
          <a:ext cx="171450" cy="169069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101203</xdr:colOff>
      <xdr:row>2</xdr:row>
      <xdr:rowOff>27385</xdr:rowOff>
    </xdr:from>
    <xdr:to>
      <xdr:col>0</xdr:col>
      <xdr:colOff>272653</xdr:colOff>
      <xdr:row>2</xdr:row>
      <xdr:rowOff>198835</xdr:rowOff>
    </xdr:to>
    <xdr:sp macro="" textlink="">
      <xdr:nvSpPr>
        <xdr:cNvPr id="3" name="Rectangle 4">
          <a:extLst>
            <a:ext uri="{FF2B5EF4-FFF2-40B4-BE49-F238E27FC236}">
              <a16:creationId xmlns="" xmlns:a16="http://schemas.microsoft.com/office/drawing/2014/main" id="{50063871-7408-458F-97A8-16A245CC2010}"/>
            </a:ext>
          </a:extLst>
        </xdr:cNvPr>
        <xdr:cNvSpPr>
          <a:spLocks noChangeArrowheads="1"/>
        </xdr:cNvSpPr>
      </xdr:nvSpPr>
      <xdr:spPr bwMode="auto">
        <a:xfrm>
          <a:off x="101203" y="494110"/>
          <a:ext cx="171450" cy="1714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101203</xdr:colOff>
      <xdr:row>3</xdr:row>
      <xdr:rowOff>27385</xdr:rowOff>
    </xdr:from>
    <xdr:to>
      <xdr:col>0</xdr:col>
      <xdr:colOff>272653</xdr:colOff>
      <xdr:row>3</xdr:row>
      <xdr:rowOff>198835</xdr:rowOff>
    </xdr:to>
    <xdr:sp macro="" textlink="">
      <xdr:nvSpPr>
        <xdr:cNvPr id="4" name="Rectangle 5">
          <a:extLst>
            <a:ext uri="{FF2B5EF4-FFF2-40B4-BE49-F238E27FC236}">
              <a16:creationId xmlns="" xmlns:a16="http://schemas.microsoft.com/office/drawing/2014/main" id="{1032DF19-300B-4C1F-A8B2-2DFCEAD6CFD5}"/>
            </a:ext>
          </a:extLst>
        </xdr:cNvPr>
        <xdr:cNvSpPr>
          <a:spLocks noChangeArrowheads="1"/>
        </xdr:cNvSpPr>
      </xdr:nvSpPr>
      <xdr:spPr bwMode="auto">
        <a:xfrm>
          <a:off x="101203" y="722710"/>
          <a:ext cx="171450" cy="1714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101203</xdr:colOff>
      <xdr:row>4</xdr:row>
      <xdr:rowOff>27385</xdr:rowOff>
    </xdr:from>
    <xdr:to>
      <xdr:col>0</xdr:col>
      <xdr:colOff>272653</xdr:colOff>
      <xdr:row>4</xdr:row>
      <xdr:rowOff>198835</xdr:rowOff>
    </xdr:to>
    <xdr:sp macro="" textlink="">
      <xdr:nvSpPr>
        <xdr:cNvPr id="5" name="Rectangle 6">
          <a:extLst>
            <a:ext uri="{FF2B5EF4-FFF2-40B4-BE49-F238E27FC236}">
              <a16:creationId xmlns="" xmlns:a16="http://schemas.microsoft.com/office/drawing/2014/main" id="{CA4B8D30-D94D-4EB6-AE0D-86EC97D83A51}"/>
            </a:ext>
          </a:extLst>
        </xdr:cNvPr>
        <xdr:cNvSpPr>
          <a:spLocks noChangeArrowheads="1"/>
        </xdr:cNvSpPr>
      </xdr:nvSpPr>
      <xdr:spPr bwMode="auto">
        <a:xfrm>
          <a:off x="101203" y="951310"/>
          <a:ext cx="171450" cy="1714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101203</xdr:colOff>
      <xdr:row>5</xdr:row>
      <xdr:rowOff>27385</xdr:rowOff>
    </xdr:from>
    <xdr:to>
      <xdr:col>0</xdr:col>
      <xdr:colOff>272653</xdr:colOff>
      <xdr:row>5</xdr:row>
      <xdr:rowOff>198835</xdr:rowOff>
    </xdr:to>
    <xdr:sp macro="" textlink="">
      <xdr:nvSpPr>
        <xdr:cNvPr id="6" name="Rectangle 7">
          <a:extLst>
            <a:ext uri="{FF2B5EF4-FFF2-40B4-BE49-F238E27FC236}">
              <a16:creationId xmlns="" xmlns:a16="http://schemas.microsoft.com/office/drawing/2014/main" id="{15DF81BC-F9B6-48FC-BB83-1202B4B1EBD1}"/>
            </a:ext>
          </a:extLst>
        </xdr:cNvPr>
        <xdr:cNvSpPr>
          <a:spLocks noChangeArrowheads="1"/>
        </xdr:cNvSpPr>
      </xdr:nvSpPr>
      <xdr:spPr bwMode="auto">
        <a:xfrm>
          <a:off x="101203" y="1179910"/>
          <a:ext cx="171450" cy="1714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101203</xdr:colOff>
      <xdr:row>6</xdr:row>
      <xdr:rowOff>27385</xdr:rowOff>
    </xdr:from>
    <xdr:to>
      <xdr:col>0</xdr:col>
      <xdr:colOff>272653</xdr:colOff>
      <xdr:row>6</xdr:row>
      <xdr:rowOff>198835</xdr:rowOff>
    </xdr:to>
    <xdr:sp macro="" textlink="">
      <xdr:nvSpPr>
        <xdr:cNvPr id="7" name="Rectangle 8">
          <a:extLst>
            <a:ext uri="{FF2B5EF4-FFF2-40B4-BE49-F238E27FC236}">
              <a16:creationId xmlns="" xmlns:a16="http://schemas.microsoft.com/office/drawing/2014/main" id="{0D223246-4ABE-4D7D-8F90-A1E57A8C901E}"/>
            </a:ext>
          </a:extLst>
        </xdr:cNvPr>
        <xdr:cNvSpPr>
          <a:spLocks noChangeArrowheads="1"/>
        </xdr:cNvSpPr>
      </xdr:nvSpPr>
      <xdr:spPr bwMode="auto">
        <a:xfrm>
          <a:off x="101203" y="1408510"/>
          <a:ext cx="171450" cy="1714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85725</xdr:colOff>
      <xdr:row>21</xdr:row>
      <xdr:rowOff>47625</xdr:rowOff>
    </xdr:from>
    <xdr:to>
      <xdr:col>0</xdr:col>
      <xdr:colOff>304800</xdr:colOff>
      <xdr:row>21</xdr:row>
      <xdr:rowOff>228600</xdr:rowOff>
    </xdr:to>
    <xdr:sp macro="" textlink="">
      <xdr:nvSpPr>
        <xdr:cNvPr id="8" name="Oval 11">
          <a:extLst>
            <a:ext uri="{FF2B5EF4-FFF2-40B4-BE49-F238E27FC236}">
              <a16:creationId xmlns="" xmlns:a16="http://schemas.microsoft.com/office/drawing/2014/main" id="{998684C9-99E4-441E-9DB0-773D2DCB307B}"/>
            </a:ext>
          </a:extLst>
        </xdr:cNvPr>
        <xdr:cNvSpPr>
          <a:spLocks noChangeArrowheads="1"/>
        </xdr:cNvSpPr>
      </xdr:nvSpPr>
      <xdr:spPr bwMode="auto">
        <a:xfrm>
          <a:off x="85725" y="4857750"/>
          <a:ext cx="219075" cy="18097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85725</xdr:colOff>
      <xdr:row>22</xdr:row>
      <xdr:rowOff>47625</xdr:rowOff>
    </xdr:from>
    <xdr:to>
      <xdr:col>0</xdr:col>
      <xdr:colOff>304800</xdr:colOff>
      <xdr:row>22</xdr:row>
      <xdr:rowOff>228600</xdr:rowOff>
    </xdr:to>
    <xdr:sp macro="" textlink="">
      <xdr:nvSpPr>
        <xdr:cNvPr id="9" name="Oval 12">
          <a:extLst>
            <a:ext uri="{FF2B5EF4-FFF2-40B4-BE49-F238E27FC236}">
              <a16:creationId xmlns="" xmlns:a16="http://schemas.microsoft.com/office/drawing/2014/main" id="{0735D6E7-5A25-4CE0-91D7-D55AC1A44AC0}"/>
            </a:ext>
          </a:extLst>
        </xdr:cNvPr>
        <xdr:cNvSpPr>
          <a:spLocks noChangeArrowheads="1"/>
        </xdr:cNvSpPr>
      </xdr:nvSpPr>
      <xdr:spPr bwMode="auto">
        <a:xfrm>
          <a:off x="85725" y="5086350"/>
          <a:ext cx="219075" cy="18097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967155</xdr:colOff>
      <xdr:row>29</xdr:row>
      <xdr:rowOff>183173</xdr:rowOff>
    </xdr:from>
    <xdr:to>
      <xdr:col>6</xdr:col>
      <xdr:colOff>84993</xdr:colOff>
      <xdr:row>33</xdr:row>
      <xdr:rowOff>148003</xdr:rowOff>
    </xdr:to>
    <xdr:sp macro="" textlink="">
      <xdr:nvSpPr>
        <xdr:cNvPr id="16" name="กล่องข้อความ 9">
          <a:extLst>
            <a:ext uri="{FF2B5EF4-FFF2-40B4-BE49-F238E27FC236}">
              <a16:creationId xmlns="" xmlns:a16="http://schemas.microsoft.com/office/drawing/2014/main" id="{E824430C-1CFD-4BC9-9442-A6AAF46B30D9}"/>
            </a:ext>
          </a:extLst>
        </xdr:cNvPr>
        <xdr:cNvSpPr txBox="1"/>
      </xdr:nvSpPr>
      <xdr:spPr>
        <a:xfrm>
          <a:off x="2930770" y="8257442"/>
          <a:ext cx="2458915" cy="96129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lang="th-TH" sz="1400">
            <a:ln>
              <a:noFill/>
            </a:ln>
            <a:solidFill>
              <a:schemeClr val="tx1"/>
            </a:solidFill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2</xdr:col>
      <xdr:colOff>1025770</xdr:colOff>
      <xdr:row>26</xdr:row>
      <xdr:rowOff>241054</xdr:rowOff>
    </xdr:from>
    <xdr:to>
      <xdr:col>6</xdr:col>
      <xdr:colOff>143608</xdr:colOff>
      <xdr:row>29</xdr:row>
      <xdr:rowOff>174379</xdr:rowOff>
    </xdr:to>
    <xdr:sp macro="" textlink="">
      <xdr:nvSpPr>
        <xdr:cNvPr id="17" name="กล่องข้อความ 10">
          <a:extLst>
            <a:ext uri="{FF2B5EF4-FFF2-40B4-BE49-F238E27FC236}">
              <a16:creationId xmlns="" xmlns:a16="http://schemas.microsoft.com/office/drawing/2014/main" id="{B4133538-E8D9-4C4F-9EAE-F4B08D79A5B9}"/>
            </a:ext>
          </a:extLst>
        </xdr:cNvPr>
        <xdr:cNvSpPr txBox="1"/>
      </xdr:nvSpPr>
      <xdr:spPr>
        <a:xfrm>
          <a:off x="2989385" y="7480054"/>
          <a:ext cx="2458915" cy="7685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lang="th-TH" sz="1400">
            <a:solidFill>
              <a:schemeClr val="tx1"/>
            </a:solidFill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2</xdr:col>
      <xdr:colOff>1025770</xdr:colOff>
      <xdr:row>23</xdr:row>
      <xdr:rowOff>146538</xdr:rowOff>
    </xdr:from>
    <xdr:to>
      <xdr:col>6</xdr:col>
      <xdr:colOff>143608</xdr:colOff>
      <xdr:row>26</xdr:row>
      <xdr:rowOff>136279</xdr:rowOff>
    </xdr:to>
    <xdr:sp macro="" textlink="">
      <xdr:nvSpPr>
        <xdr:cNvPr id="18" name="กล่องข้อความ 11">
          <a:extLst>
            <a:ext uri="{FF2B5EF4-FFF2-40B4-BE49-F238E27FC236}">
              <a16:creationId xmlns="" xmlns:a16="http://schemas.microsoft.com/office/drawing/2014/main" id="{109FB7E9-C563-4651-9172-DD9483E33D1D}"/>
            </a:ext>
          </a:extLst>
        </xdr:cNvPr>
        <xdr:cNvSpPr txBox="1"/>
      </xdr:nvSpPr>
      <xdr:spPr>
        <a:xfrm>
          <a:off x="2989385" y="6550269"/>
          <a:ext cx="2458915" cy="8250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lang="th-TH" sz="1400">
            <a:solidFill>
              <a:schemeClr val="tx1"/>
            </a:solidFill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428625</xdr:colOff>
      <xdr:row>30</xdr:row>
      <xdr:rowOff>171450</xdr:rowOff>
    </xdr:from>
    <xdr:to>
      <xdr:col>10</xdr:col>
      <xdr:colOff>314326</xdr:colOff>
      <xdr:row>31</xdr:row>
      <xdr:rowOff>419101</xdr:rowOff>
    </xdr:to>
    <xdr:sp macro="" textlink="">
      <xdr:nvSpPr>
        <xdr:cNvPr id="4" name="TextBox 3">
          <a:extLst>
            <a:ext uri="{FF2B5EF4-FFF2-40B4-BE49-F238E27FC236}">
              <a16:creationId xmlns="" xmlns:a16="http://schemas.microsoft.com/office/drawing/2014/main" id="{BC2D3893-0AE4-4B20-A066-D2683B176954}"/>
            </a:ext>
          </a:extLst>
        </xdr:cNvPr>
        <xdr:cNvSpPr txBox="1"/>
      </xdr:nvSpPr>
      <xdr:spPr>
        <a:xfrm>
          <a:off x="5581650" y="11029950"/>
          <a:ext cx="3505201" cy="72390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600">
              <a:latin typeface="TH Sarabun New" panose="020B0500040200020003" pitchFamily="34" charset="-34"/>
              <a:cs typeface="TH Sarabun New" panose="020B0500040200020003" pitchFamily="34" charset="-34"/>
            </a:rPr>
            <a:t> </a:t>
          </a:r>
          <a:endParaRPr lang="th-TH" sz="1600">
            <a:latin typeface="TH Sarabun New" panose="020B0500040200020003" pitchFamily="34" charset="-34"/>
            <a:cs typeface="TH Sarabun New" panose="020B0500040200020003" pitchFamily="34" charset="-34"/>
          </a:endParaRPr>
        </a:p>
      </xdr:txBody>
    </xdr:sp>
    <xdr:clientData/>
  </xdr:twoCellAnchor>
  <xdr:twoCellAnchor>
    <xdr:from>
      <xdr:col>6</xdr:col>
      <xdr:colOff>742951</xdr:colOff>
      <xdr:row>45</xdr:row>
      <xdr:rowOff>85725</xdr:rowOff>
    </xdr:from>
    <xdr:to>
      <xdr:col>10</xdr:col>
      <xdr:colOff>247651</xdr:colOff>
      <xdr:row>47</xdr:row>
      <xdr:rowOff>257176</xdr:rowOff>
    </xdr:to>
    <xdr:sp macro="" textlink="">
      <xdr:nvSpPr>
        <xdr:cNvPr id="10" name="TextBox 9">
          <a:extLst>
            <a:ext uri="{FF2B5EF4-FFF2-40B4-BE49-F238E27FC236}">
              <a16:creationId xmlns="" xmlns:a16="http://schemas.microsoft.com/office/drawing/2014/main" id="{CF0DAF8C-5C79-4500-896B-A296B7AABF7B}"/>
            </a:ext>
          </a:extLst>
        </xdr:cNvPr>
        <xdr:cNvSpPr txBox="1"/>
      </xdr:nvSpPr>
      <xdr:spPr>
        <a:xfrm>
          <a:off x="5895976" y="16411575"/>
          <a:ext cx="3124200" cy="72390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600">
              <a:latin typeface="TH Sarabun New" panose="020B0500040200020003" pitchFamily="34" charset="-34"/>
              <a:cs typeface="TH Sarabun New" panose="020B0500040200020003" pitchFamily="34" charset="-34"/>
            </a:rPr>
            <a:t> </a:t>
          </a:r>
          <a:endParaRPr lang="th-TH" sz="1600">
            <a:latin typeface="TH Sarabun New" panose="020B0500040200020003" pitchFamily="34" charset="-34"/>
            <a:cs typeface="TH Sarabun New" panose="020B0500040200020003" pitchFamily="34" charset="-34"/>
          </a:endParaRPr>
        </a:p>
      </xdr:txBody>
    </xdr:sp>
    <xdr:clientData/>
  </xdr:twoCellAnchor>
  <xdr:twoCellAnchor>
    <xdr:from>
      <xdr:col>6</xdr:col>
      <xdr:colOff>762000</xdr:colOff>
      <xdr:row>66</xdr:row>
      <xdr:rowOff>285750</xdr:rowOff>
    </xdr:from>
    <xdr:to>
      <xdr:col>10</xdr:col>
      <xdr:colOff>266700</xdr:colOff>
      <xdr:row>69</xdr:row>
      <xdr:rowOff>95251</xdr:rowOff>
    </xdr:to>
    <xdr:sp macro="" textlink="">
      <xdr:nvSpPr>
        <xdr:cNvPr id="12" name="TextBox 11">
          <a:extLst>
            <a:ext uri="{FF2B5EF4-FFF2-40B4-BE49-F238E27FC236}">
              <a16:creationId xmlns="" xmlns:a16="http://schemas.microsoft.com/office/drawing/2014/main" id="{29A61C65-E2DA-4738-9213-C657C2C430D3}"/>
            </a:ext>
          </a:extLst>
        </xdr:cNvPr>
        <xdr:cNvSpPr txBox="1"/>
      </xdr:nvSpPr>
      <xdr:spPr>
        <a:xfrm>
          <a:off x="5915025" y="23260050"/>
          <a:ext cx="3124200" cy="72390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600">
              <a:latin typeface="TH Sarabun New" panose="020B0500040200020003" pitchFamily="34" charset="-34"/>
              <a:cs typeface="TH Sarabun New" panose="020B0500040200020003" pitchFamily="34" charset="-34"/>
            </a:rPr>
            <a:t> </a:t>
          </a:r>
          <a:endParaRPr lang="th-TH" sz="1600">
            <a:latin typeface="TH Sarabun New" panose="020B0500040200020003" pitchFamily="34" charset="-34"/>
            <a:cs typeface="TH Sarabun New" panose="020B0500040200020003" pitchFamily="34" charset="-34"/>
          </a:endParaRPr>
        </a:p>
      </xdr:txBody>
    </xdr:sp>
    <xdr:clientData/>
  </xdr:twoCellAnchor>
  <xdr:twoCellAnchor>
    <xdr:from>
      <xdr:col>7</xdr:col>
      <xdr:colOff>447675</xdr:colOff>
      <xdr:row>17</xdr:row>
      <xdr:rowOff>57150</xdr:rowOff>
    </xdr:from>
    <xdr:to>
      <xdr:col>10</xdr:col>
      <xdr:colOff>247649</xdr:colOff>
      <xdr:row>19</xdr:row>
      <xdr:rowOff>171451</xdr:rowOff>
    </xdr:to>
    <xdr:sp macro="" textlink="">
      <xdr:nvSpPr>
        <xdr:cNvPr id="13" name="TextBox 12">
          <a:extLst>
            <a:ext uri="{FF2B5EF4-FFF2-40B4-BE49-F238E27FC236}">
              <a16:creationId xmlns="" xmlns:a16="http://schemas.microsoft.com/office/drawing/2014/main" id="{46E6E19D-7D63-462B-8095-36FB36B05CD8}"/>
            </a:ext>
          </a:extLst>
        </xdr:cNvPr>
        <xdr:cNvSpPr txBox="1"/>
      </xdr:nvSpPr>
      <xdr:spPr>
        <a:xfrm>
          <a:off x="6448425" y="5238750"/>
          <a:ext cx="2571749" cy="72390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600">
              <a:latin typeface="TH Sarabun New" panose="020B0500040200020003" pitchFamily="34" charset="-34"/>
              <a:cs typeface="TH Sarabun New" panose="020B0500040200020003" pitchFamily="34" charset="-34"/>
            </a:rPr>
            <a:t> </a:t>
          </a:r>
          <a:endParaRPr lang="th-TH" sz="1600">
            <a:latin typeface="TH Sarabun New" panose="020B0500040200020003" pitchFamily="34" charset="-34"/>
            <a:cs typeface="TH Sarabun New" panose="020B0500040200020003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619125</xdr:colOff>
      <xdr:row>51</xdr:row>
      <xdr:rowOff>85725</xdr:rowOff>
    </xdr:from>
    <xdr:to>
      <xdr:col>15</xdr:col>
      <xdr:colOff>666750</xdr:colOff>
      <xdr:row>53</xdr:row>
      <xdr:rowOff>209550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4F8CAE39-338F-4D9E-A7B6-A25EA31B501E}"/>
            </a:ext>
          </a:extLst>
        </xdr:cNvPr>
        <xdr:cNvSpPr txBox="1"/>
      </xdr:nvSpPr>
      <xdr:spPr>
        <a:xfrm>
          <a:off x="9982200" y="18068925"/>
          <a:ext cx="2838450" cy="676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 New" panose="020B0500040200020003" pitchFamily="34" charset="-34"/>
              <a:cs typeface="TH Sarabun New" panose="020B0500040200020003" pitchFamily="34" charset="-34"/>
            </a:rPr>
            <a:t>ลงชื่อ.............................................ผู้ประมาณราคา</a:t>
          </a:r>
        </a:p>
        <a:p>
          <a:pPr algn="ctr"/>
          <a:r>
            <a:rPr lang="th-TH" sz="1600">
              <a:latin typeface="TH Sarabun New" panose="020B0500040200020003" pitchFamily="34" charset="-34"/>
              <a:cs typeface="TH Sarabun New" panose="020B0500040200020003" pitchFamily="34" charset="-34"/>
            </a:rPr>
            <a:t>(นายณัฐิเดช</a:t>
          </a:r>
          <a:r>
            <a:rPr lang="th-TH" sz="1600" baseline="0">
              <a:latin typeface="TH Sarabun New" panose="020B0500040200020003" pitchFamily="34" charset="-34"/>
              <a:cs typeface="TH Sarabun New" panose="020B0500040200020003" pitchFamily="34" charset="-34"/>
            </a:rPr>
            <a:t>   คงสิทธิ์)</a:t>
          </a:r>
          <a:endParaRPr lang="th-TH" sz="1600">
            <a:latin typeface="TH Sarabun New" panose="020B0500040200020003" pitchFamily="34" charset="-34"/>
            <a:cs typeface="TH Sarabun New" panose="020B0500040200020003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showGridLines="0" view="pageLayout" topLeftCell="A7" zoomScale="130" zoomScaleNormal="100" zoomScalePageLayoutView="130" workbookViewId="0">
      <selection activeCell="D13" sqref="D13"/>
    </sheetView>
  </sheetViews>
  <sheetFormatPr defaultRowHeight="17.25" x14ac:dyDescent="0.4"/>
  <cols>
    <col min="1" max="1" width="5.75" style="394" customWidth="1"/>
    <col min="2" max="2" width="20" style="394" customWidth="1"/>
    <col min="3" max="3" width="15.375" style="394" customWidth="1"/>
    <col min="4" max="4" width="9" style="394"/>
    <col min="5" max="5" width="15.625" style="394" customWidth="1"/>
    <col min="6" max="7" width="3.75" style="394" customWidth="1"/>
  </cols>
  <sheetData>
    <row r="1" spans="1:7" ht="21.75" x14ac:dyDescent="0.5">
      <c r="A1" s="421" t="s">
        <v>98</v>
      </c>
      <c r="B1" s="421"/>
      <c r="C1" s="421"/>
      <c r="D1" s="421"/>
      <c r="E1" s="421"/>
      <c r="F1" s="421"/>
      <c r="G1" s="421"/>
    </row>
    <row r="2" spans="1:7" ht="21.75" x14ac:dyDescent="0.5">
      <c r="A2" s="326"/>
      <c r="B2" s="327" t="str">
        <f>'ปร.4 ถอดปริมาณงาน'!A3</f>
        <v>โครงการ  :  ติดตั้งกันสาดอาคารตลาดสดเทศบาลตำบลเขาพนม</v>
      </c>
      <c r="C2" s="328"/>
      <c r="D2" s="328"/>
      <c r="E2" s="328"/>
      <c r="F2" s="327"/>
      <c r="G2" s="329"/>
    </row>
    <row r="3" spans="1:7" ht="21.75" x14ac:dyDescent="0.5">
      <c r="A3" s="326"/>
      <c r="B3" s="327" t="str">
        <f>'ปร.4 ถอดปริมาณงาน'!A4</f>
        <v>สถานที่ก่อสร้าง  :   ตำบลเขาพนม อำเภอเขาพนม จังหวัดกระบี่</v>
      </c>
      <c r="C3" s="328"/>
      <c r="D3" s="328"/>
      <c r="E3" s="328"/>
      <c r="F3" s="327"/>
      <c r="G3" s="329"/>
    </row>
    <row r="4" spans="1:7" ht="21.75" x14ac:dyDescent="0.5">
      <c r="A4" s="326"/>
      <c r="B4" s="327" t="s">
        <v>122</v>
      </c>
      <c r="C4" s="330"/>
      <c r="D4" s="328"/>
      <c r="E4" s="328"/>
      <c r="F4" s="327"/>
      <c r="G4" s="329"/>
    </row>
    <row r="5" spans="1:7" ht="21.75" x14ac:dyDescent="0.5">
      <c r="A5" s="326"/>
      <c r="B5" s="327" t="s">
        <v>99</v>
      </c>
      <c r="C5" s="328"/>
      <c r="D5" s="328"/>
      <c r="E5" s="328"/>
      <c r="F5" s="327"/>
      <c r="G5" s="329"/>
    </row>
    <row r="6" spans="1:7" ht="21.75" x14ac:dyDescent="0.5">
      <c r="A6" s="326"/>
      <c r="B6" s="327" t="s">
        <v>207</v>
      </c>
      <c r="C6" s="328"/>
      <c r="D6" s="328"/>
      <c r="E6" s="328"/>
      <c r="F6" s="327"/>
      <c r="G6" s="329"/>
    </row>
    <row r="7" spans="1:7" ht="21.75" x14ac:dyDescent="0.5">
      <c r="A7" s="326"/>
      <c r="B7" s="327" t="s">
        <v>100</v>
      </c>
      <c r="C7" s="422">
        <v>45726</v>
      </c>
      <c r="D7" s="422"/>
      <c r="E7" s="328"/>
      <c r="F7" s="327"/>
      <c r="G7" s="329"/>
    </row>
    <row r="8" spans="1:7" ht="21.75" x14ac:dyDescent="0.5">
      <c r="A8" s="331" t="s">
        <v>77</v>
      </c>
      <c r="B8" s="423" t="s">
        <v>78</v>
      </c>
      <c r="C8" s="332" t="s">
        <v>101</v>
      </c>
      <c r="D8" s="333" t="s">
        <v>102</v>
      </c>
      <c r="E8" s="334" t="s">
        <v>103</v>
      </c>
      <c r="F8" s="423" t="s">
        <v>83</v>
      </c>
      <c r="G8" s="423"/>
    </row>
    <row r="9" spans="1:7" ht="21.75" x14ac:dyDescent="0.5">
      <c r="A9" s="335" t="s">
        <v>0</v>
      </c>
      <c r="B9" s="424"/>
      <c r="C9" s="336" t="s">
        <v>104</v>
      </c>
      <c r="D9" s="337"/>
      <c r="E9" s="338" t="s">
        <v>104</v>
      </c>
      <c r="F9" s="424"/>
      <c r="G9" s="424"/>
    </row>
    <row r="10" spans="1:7" ht="21.75" x14ac:dyDescent="0.5">
      <c r="A10" s="339"/>
      <c r="B10" s="340" t="s">
        <v>105</v>
      </c>
      <c r="C10" s="341"/>
      <c r="D10" s="342"/>
      <c r="E10" s="341"/>
      <c r="F10" s="343"/>
      <c r="G10" s="344"/>
    </row>
    <row r="11" spans="1:7" ht="21.75" x14ac:dyDescent="0.5">
      <c r="A11" s="345">
        <v>1</v>
      </c>
      <c r="B11" s="346" t="s">
        <v>190</v>
      </c>
      <c r="C11" s="347">
        <f>ปร.4!J16</f>
        <v>658519.65599999996</v>
      </c>
      <c r="D11" s="348">
        <v>1.3083</v>
      </c>
      <c r="E11" s="349">
        <f>C11*D11</f>
        <v>861541.26594479999</v>
      </c>
      <c r="F11" s="350"/>
      <c r="G11" s="351"/>
    </row>
    <row r="12" spans="1:7" ht="21.75" x14ac:dyDescent="0.5">
      <c r="A12" s="345"/>
      <c r="B12" s="425" t="s">
        <v>106</v>
      </c>
      <c r="C12" s="425"/>
      <c r="D12" s="352"/>
      <c r="E12" s="352"/>
      <c r="F12" s="350"/>
      <c r="G12" s="351"/>
    </row>
    <row r="13" spans="1:7" ht="21.75" x14ac:dyDescent="0.5">
      <c r="A13" s="345"/>
      <c r="B13" s="353" t="s">
        <v>107</v>
      </c>
      <c r="C13" s="354">
        <v>0</v>
      </c>
      <c r="D13" s="352"/>
      <c r="E13" s="352"/>
      <c r="F13" s="350"/>
      <c r="G13" s="351"/>
    </row>
    <row r="14" spans="1:7" ht="21.75" x14ac:dyDescent="0.5">
      <c r="A14" s="345"/>
      <c r="B14" s="353" t="s">
        <v>108</v>
      </c>
      <c r="C14" s="354">
        <v>0</v>
      </c>
      <c r="D14" s="352"/>
      <c r="E14" s="352"/>
      <c r="F14" s="350"/>
      <c r="G14" s="351"/>
    </row>
    <row r="15" spans="1:7" ht="21.75" x14ac:dyDescent="0.5">
      <c r="A15" s="345"/>
      <c r="B15" s="353" t="s">
        <v>109</v>
      </c>
      <c r="C15" s="354">
        <v>7.0000000000000007E-2</v>
      </c>
      <c r="D15" s="352"/>
      <c r="E15" s="352"/>
      <c r="F15" s="350"/>
      <c r="G15" s="351"/>
    </row>
    <row r="16" spans="1:7" ht="21.75" x14ac:dyDescent="0.5">
      <c r="A16" s="345"/>
      <c r="B16" s="353" t="s">
        <v>110</v>
      </c>
      <c r="C16" s="354">
        <v>7.0000000000000007E-2</v>
      </c>
      <c r="D16" s="352"/>
      <c r="E16" s="352"/>
      <c r="F16" s="350"/>
      <c r="G16" s="351"/>
    </row>
    <row r="17" spans="1:7" ht="21.75" x14ac:dyDescent="0.5">
      <c r="A17" s="349"/>
      <c r="B17" s="355"/>
      <c r="C17" s="347"/>
      <c r="D17" s="356"/>
      <c r="E17" s="352"/>
      <c r="F17" s="357"/>
      <c r="G17" s="358"/>
    </row>
    <row r="18" spans="1:7" ht="21.75" x14ac:dyDescent="0.5">
      <c r="A18" s="359"/>
      <c r="B18" s="360" t="s">
        <v>111</v>
      </c>
      <c r="C18" s="361"/>
      <c r="D18" s="362"/>
      <c r="E18" s="361"/>
      <c r="F18" s="363"/>
      <c r="G18" s="364"/>
    </row>
    <row r="19" spans="1:7" ht="21.75" x14ac:dyDescent="0.5">
      <c r="A19" s="418" t="s">
        <v>112</v>
      </c>
      <c r="B19" s="365" t="s">
        <v>113</v>
      </c>
      <c r="C19" s="366"/>
      <c r="D19" s="366"/>
      <c r="E19" s="367">
        <f>E11</f>
        <v>861541.26594479999</v>
      </c>
      <c r="F19" s="368"/>
      <c r="G19" s="369"/>
    </row>
    <row r="20" spans="1:7" ht="21.75" x14ac:dyDescent="0.5">
      <c r="A20" s="419"/>
      <c r="B20" s="365" t="s">
        <v>114</v>
      </c>
      <c r="C20" s="370"/>
      <c r="D20" s="370"/>
      <c r="E20" s="367">
        <v>861000</v>
      </c>
      <c r="F20" s="371"/>
      <c r="G20" s="372"/>
    </row>
    <row r="21" spans="1:7" ht="21.75" x14ac:dyDescent="0.5">
      <c r="A21" s="420"/>
      <c r="B21" s="373" t="s">
        <v>115</v>
      </c>
      <c r="C21" s="370"/>
      <c r="D21" s="370"/>
      <c r="E21" s="374" t="str">
        <f>BAHTTEXT(E20)</f>
        <v>แปดแสนหกหมื่นหนึ่งพันบาทถ้วน</v>
      </c>
      <c r="F21" s="375"/>
      <c r="G21" s="376"/>
    </row>
    <row r="22" spans="1:7" ht="21.75" x14ac:dyDescent="0.5">
      <c r="A22" s="92"/>
      <c r="B22" s="377" t="s">
        <v>116</v>
      </c>
      <c r="C22" s="378">
        <v>447</v>
      </c>
      <c r="D22" s="379" t="s">
        <v>117</v>
      </c>
      <c r="E22" s="380"/>
      <c r="F22" s="381"/>
      <c r="G22" s="381"/>
    </row>
    <row r="23" spans="1:7" ht="21.75" x14ac:dyDescent="0.5">
      <c r="A23" s="92"/>
      <c r="B23" s="377" t="s">
        <v>118</v>
      </c>
      <c r="C23" s="378">
        <f>E20/C22</f>
        <v>1926.1744966442952</v>
      </c>
      <c r="D23" s="379" t="s">
        <v>119</v>
      </c>
      <c r="E23" s="380"/>
      <c r="F23" s="382"/>
      <c r="G23" s="382"/>
    </row>
    <row r="24" spans="1:7" ht="21.75" x14ac:dyDescent="0.5">
      <c r="A24" s="92"/>
      <c r="B24" s="377"/>
      <c r="C24" s="383"/>
      <c r="D24" s="377"/>
      <c r="E24" s="380"/>
      <c r="F24" s="384"/>
      <c r="G24" s="384"/>
    </row>
    <row r="25" spans="1:7" ht="21.75" x14ac:dyDescent="0.5">
      <c r="A25" s="92"/>
      <c r="B25" s="385"/>
      <c r="C25" s="381"/>
      <c r="D25" s="386"/>
      <c r="E25" s="387"/>
      <c r="F25" s="387"/>
      <c r="G25" s="388"/>
    </row>
    <row r="26" spans="1:7" ht="21.75" x14ac:dyDescent="0.5">
      <c r="A26" s="92"/>
      <c r="B26" s="385"/>
      <c r="C26" s="382"/>
      <c r="D26" s="385"/>
      <c r="E26" s="387"/>
      <c r="F26" s="387"/>
      <c r="G26" s="389"/>
    </row>
    <row r="27" spans="1:7" ht="21.75" x14ac:dyDescent="0.5">
      <c r="A27" s="92"/>
      <c r="B27" s="384"/>
      <c r="C27" s="384"/>
      <c r="D27" s="386"/>
      <c r="E27" s="387"/>
      <c r="F27" s="387"/>
      <c r="G27" s="377"/>
    </row>
    <row r="28" spans="1:7" ht="21.75" x14ac:dyDescent="0.5">
      <c r="A28" s="92"/>
      <c r="B28" s="388"/>
      <c r="C28" s="93"/>
      <c r="D28" s="94"/>
      <c r="E28" s="95"/>
      <c r="F28" s="96"/>
      <c r="G28" s="390"/>
    </row>
    <row r="29" spans="1:7" ht="21.75" x14ac:dyDescent="0.5">
      <c r="A29" s="92"/>
      <c r="B29" s="93"/>
      <c r="C29" s="93"/>
      <c r="D29" s="94"/>
      <c r="E29" s="97"/>
      <c r="F29" s="94"/>
      <c r="G29" s="95"/>
    </row>
    <row r="30" spans="1:7" ht="21.75" x14ac:dyDescent="0.5">
      <c r="A30" s="92"/>
      <c r="B30" s="391"/>
      <c r="C30" s="97"/>
      <c r="D30" s="97"/>
      <c r="E30" s="94"/>
      <c r="F30" s="97"/>
      <c r="G30" s="10"/>
    </row>
    <row r="31" spans="1:7" ht="21.75" x14ac:dyDescent="0.5">
      <c r="A31" s="92"/>
      <c r="B31" s="391"/>
      <c r="C31" s="95"/>
      <c r="D31" s="96"/>
      <c r="E31" s="392"/>
      <c r="F31" s="94"/>
      <c r="G31" s="10"/>
    </row>
    <row r="32" spans="1:7" x14ac:dyDescent="0.4">
      <c r="A32" s="393"/>
    </row>
    <row r="33" spans="1:1" x14ac:dyDescent="0.4">
      <c r="A33" s="393"/>
    </row>
    <row r="34" spans="1:1" x14ac:dyDescent="0.4">
      <c r="A34" s="393"/>
    </row>
    <row r="35" spans="1:1" x14ac:dyDescent="0.4">
      <c r="A35" s="393"/>
    </row>
    <row r="36" spans="1:1" x14ac:dyDescent="0.4">
      <c r="A36" s="393"/>
    </row>
    <row r="37" spans="1:1" x14ac:dyDescent="0.4">
      <c r="A37" s="393"/>
    </row>
    <row r="38" spans="1:1" x14ac:dyDescent="0.4">
      <c r="A38" s="393"/>
    </row>
    <row r="39" spans="1:1" x14ac:dyDescent="0.4">
      <c r="A39" s="393"/>
    </row>
    <row r="40" spans="1:1" x14ac:dyDescent="0.4">
      <c r="A40" s="393"/>
    </row>
    <row r="41" spans="1:1" x14ac:dyDescent="0.4">
      <c r="A41" s="393"/>
    </row>
  </sheetData>
  <mergeCells count="6">
    <mergeCell ref="A19:A21"/>
    <mergeCell ref="A1:G1"/>
    <mergeCell ref="C7:D7"/>
    <mergeCell ref="B8:B9"/>
    <mergeCell ref="F8:G9"/>
    <mergeCell ref="B12:C12"/>
  </mergeCells>
  <pageMargins left="0.7" right="0.7" top="0.75" bottom="0.75" header="0.3" footer="0.3"/>
  <pageSetup paperSize="9" orientation="portrait" verticalDpi="0" r:id="rId1"/>
  <headerFooter>
    <oddHeader>&amp;R&amp;"TH Sarabun New,ธรรมดา"&amp;14ปร.5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374"/>
  <sheetViews>
    <sheetView showGridLines="0" tabSelected="1" view="pageLayout" zoomScaleNormal="100" workbookViewId="0">
      <selection activeCell="F69" sqref="F69"/>
    </sheetView>
  </sheetViews>
  <sheetFormatPr defaultRowHeight="24" x14ac:dyDescent="0.5"/>
  <cols>
    <col min="1" max="1" width="5.125" style="270" customWidth="1"/>
    <col min="2" max="2" width="4.875" style="270" customWidth="1"/>
    <col min="3" max="3" width="27.75" style="270" customWidth="1"/>
    <col min="4" max="5" width="9.375" style="271" customWidth="1"/>
    <col min="6" max="9" width="11.125" style="271" customWidth="1"/>
    <col min="10" max="10" width="14.125" style="271" customWidth="1"/>
    <col min="11" max="11" width="7.875" style="271" customWidth="1"/>
    <col min="12" max="12" width="9.625" style="10" bestFit="1" customWidth="1"/>
    <col min="13" max="16384" width="9" style="10"/>
  </cols>
  <sheetData>
    <row r="1" spans="1:11" x14ac:dyDescent="0.5">
      <c r="A1" s="267" t="s">
        <v>74</v>
      </c>
      <c r="B1" s="267"/>
      <c r="C1" s="267"/>
      <c r="D1" s="268"/>
      <c r="E1" s="268"/>
      <c r="F1" s="268"/>
      <c r="G1" s="268"/>
      <c r="H1" s="268"/>
      <c r="I1" s="268"/>
      <c r="J1" s="268"/>
      <c r="K1" s="268"/>
    </row>
    <row r="2" spans="1:11" x14ac:dyDescent="0.5">
      <c r="A2" s="269" t="s">
        <v>75</v>
      </c>
    </row>
    <row r="3" spans="1:11" x14ac:dyDescent="0.5">
      <c r="A3" s="269" t="s">
        <v>193</v>
      </c>
    </row>
    <row r="4" spans="1:11" x14ac:dyDescent="0.5">
      <c r="A4" s="272" t="s">
        <v>191</v>
      </c>
    </row>
    <row r="5" spans="1:11" x14ac:dyDescent="0.5">
      <c r="A5" s="269" t="s">
        <v>76</v>
      </c>
    </row>
    <row r="7" spans="1:11" x14ac:dyDescent="0.5">
      <c r="A7" s="273" t="s">
        <v>77</v>
      </c>
      <c r="B7" s="426" t="s">
        <v>78</v>
      </c>
      <c r="C7" s="427"/>
      <c r="D7" s="430" t="s">
        <v>79</v>
      </c>
      <c r="E7" s="430"/>
      <c r="F7" s="430" t="s">
        <v>80</v>
      </c>
      <c r="G7" s="430"/>
      <c r="H7" s="430" t="s">
        <v>81</v>
      </c>
      <c r="I7" s="430"/>
      <c r="J7" s="325" t="s">
        <v>82</v>
      </c>
      <c r="K7" s="430" t="s">
        <v>83</v>
      </c>
    </row>
    <row r="8" spans="1:11" x14ac:dyDescent="0.5">
      <c r="A8" s="274" t="s">
        <v>0</v>
      </c>
      <c r="B8" s="428"/>
      <c r="C8" s="429"/>
      <c r="D8" s="325" t="s">
        <v>4</v>
      </c>
      <c r="E8" s="325" t="s">
        <v>3</v>
      </c>
      <c r="F8" s="325" t="s">
        <v>84</v>
      </c>
      <c r="G8" s="325" t="s">
        <v>19</v>
      </c>
      <c r="H8" s="325" t="s">
        <v>84</v>
      </c>
      <c r="I8" s="325" t="s">
        <v>19</v>
      </c>
      <c r="J8" s="325" t="s">
        <v>85</v>
      </c>
      <c r="K8" s="430"/>
    </row>
    <row r="9" spans="1:11" x14ac:dyDescent="0.5">
      <c r="A9" s="275"/>
      <c r="B9" s="276"/>
      <c r="C9" s="277" t="s">
        <v>86</v>
      </c>
      <c r="D9" s="278"/>
      <c r="E9" s="275"/>
      <c r="F9" s="275"/>
      <c r="G9" s="275"/>
      <c r="H9" s="275"/>
      <c r="I9" s="275"/>
      <c r="J9" s="275"/>
      <c r="K9" s="275"/>
    </row>
    <row r="10" spans="1:11" x14ac:dyDescent="0.5">
      <c r="A10" s="279">
        <v>1</v>
      </c>
      <c r="B10" s="280"/>
      <c r="C10" s="281" t="s">
        <v>87</v>
      </c>
      <c r="D10" s="282">
        <v>1</v>
      </c>
      <c r="E10" s="279" t="s">
        <v>19</v>
      </c>
      <c r="F10" s="279"/>
      <c r="G10" s="279"/>
      <c r="H10" s="279"/>
      <c r="I10" s="279"/>
      <c r="J10" s="283">
        <f>J44</f>
        <v>447649.14</v>
      </c>
      <c r="K10" s="279"/>
    </row>
    <row r="11" spans="1:11" x14ac:dyDescent="0.5">
      <c r="A11" s="279">
        <v>2</v>
      </c>
      <c r="B11" s="280"/>
      <c r="C11" s="281" t="s">
        <v>168</v>
      </c>
      <c r="D11" s="282">
        <v>1</v>
      </c>
      <c r="E11" s="279" t="s">
        <v>19</v>
      </c>
      <c r="F11" s="279"/>
      <c r="G11" s="279"/>
      <c r="H11" s="279"/>
      <c r="I11" s="279"/>
      <c r="J11" s="283">
        <f>J58</f>
        <v>176058.3</v>
      </c>
      <c r="K11" s="279"/>
    </row>
    <row r="12" spans="1:11" x14ac:dyDescent="0.5">
      <c r="A12" s="279">
        <v>2</v>
      </c>
      <c r="B12" s="280"/>
      <c r="C12" s="281" t="s">
        <v>89</v>
      </c>
      <c r="D12" s="282">
        <v>1</v>
      </c>
      <c r="E12" s="279" t="s">
        <v>19</v>
      </c>
      <c r="F12" s="279"/>
      <c r="G12" s="279"/>
      <c r="H12" s="279"/>
      <c r="I12" s="279"/>
      <c r="J12" s="283">
        <f>J61</f>
        <v>6000</v>
      </c>
      <c r="K12" s="279"/>
    </row>
    <row r="13" spans="1:11" x14ac:dyDescent="0.5">
      <c r="A13" s="279">
        <v>3</v>
      </c>
      <c r="B13" s="280"/>
      <c r="C13" s="281" t="s">
        <v>90</v>
      </c>
      <c r="D13" s="282">
        <v>1</v>
      </c>
      <c r="E13" s="279" t="s">
        <v>19</v>
      </c>
      <c r="F13" s="279"/>
      <c r="G13" s="279"/>
      <c r="H13" s="279"/>
      <c r="I13" s="279"/>
      <c r="J13" s="283">
        <f>J66</f>
        <v>28812.216</v>
      </c>
      <c r="K13" s="279"/>
    </row>
    <row r="14" spans="1:11" x14ac:dyDescent="0.5">
      <c r="A14" s="279"/>
      <c r="B14" s="280"/>
      <c r="C14" s="281"/>
      <c r="D14" s="282"/>
      <c r="E14" s="279"/>
      <c r="F14" s="279"/>
      <c r="G14" s="279"/>
      <c r="H14" s="279"/>
      <c r="I14" s="279"/>
      <c r="J14" s="279"/>
      <c r="K14" s="279"/>
    </row>
    <row r="15" spans="1:11" x14ac:dyDescent="0.5">
      <c r="A15" s="279"/>
      <c r="B15" s="280"/>
      <c r="C15" s="281"/>
      <c r="D15" s="282"/>
      <c r="E15" s="279"/>
      <c r="F15" s="279"/>
      <c r="G15" s="279"/>
      <c r="H15" s="279"/>
      <c r="I15" s="279"/>
      <c r="J15" s="279"/>
      <c r="K15" s="279"/>
    </row>
    <row r="16" spans="1:11" x14ac:dyDescent="0.55000000000000004">
      <c r="A16" s="284"/>
      <c r="B16" s="285"/>
      <c r="C16" s="286" t="s">
        <v>88</v>
      </c>
      <c r="D16" s="185"/>
      <c r="E16" s="186"/>
      <c r="F16" s="187"/>
      <c r="G16" s="188"/>
      <c r="H16" s="189"/>
      <c r="I16" s="188"/>
      <c r="J16" s="264">
        <f>SUM(J9:J15)</f>
        <v>658519.65599999996</v>
      </c>
      <c r="K16" s="190"/>
    </row>
    <row r="17" spans="1:11" x14ac:dyDescent="0.55000000000000004">
      <c r="A17" s="287"/>
      <c r="B17" s="288"/>
      <c r="C17" s="289"/>
      <c r="D17" s="194"/>
      <c r="E17" s="195"/>
      <c r="F17" s="196"/>
      <c r="G17" s="197"/>
      <c r="H17" s="198"/>
      <c r="I17" s="197"/>
      <c r="J17" s="197"/>
      <c r="K17" s="196"/>
    </row>
    <row r="18" spans="1:11" x14ac:dyDescent="0.55000000000000004">
      <c r="A18" s="290"/>
      <c r="B18" s="291"/>
      <c r="C18" s="292"/>
      <c r="D18" s="202"/>
      <c r="E18" s="324"/>
      <c r="F18" s="204"/>
      <c r="G18" s="205"/>
      <c r="H18" s="206"/>
      <c r="I18" s="205"/>
      <c r="J18" s="205"/>
      <c r="K18" s="204"/>
    </row>
    <row r="19" spans="1:11" x14ac:dyDescent="0.55000000000000004">
      <c r="A19" s="290"/>
      <c r="B19" s="291"/>
      <c r="C19" s="292"/>
      <c r="D19" s="202"/>
      <c r="E19" s="324"/>
      <c r="F19" s="204"/>
      <c r="G19" s="205"/>
      <c r="H19" s="206"/>
      <c r="I19" s="205"/>
      <c r="J19" s="205"/>
      <c r="K19" s="204"/>
    </row>
    <row r="20" spans="1:11" x14ac:dyDescent="0.55000000000000004">
      <c r="A20" s="290"/>
      <c r="B20" s="291"/>
      <c r="C20" s="292"/>
      <c r="D20" s="202"/>
      <c r="E20" s="324"/>
      <c r="F20" s="204"/>
      <c r="G20" s="205"/>
      <c r="H20" s="206"/>
      <c r="I20" s="205"/>
      <c r="J20" s="205"/>
      <c r="K20" s="204"/>
    </row>
    <row r="21" spans="1:11" x14ac:dyDescent="0.5">
      <c r="A21" s="273" t="s">
        <v>77</v>
      </c>
      <c r="B21" s="426" t="s">
        <v>78</v>
      </c>
      <c r="C21" s="427"/>
      <c r="D21" s="430" t="s">
        <v>79</v>
      </c>
      <c r="E21" s="430"/>
      <c r="F21" s="430" t="s">
        <v>80</v>
      </c>
      <c r="G21" s="430"/>
      <c r="H21" s="430" t="s">
        <v>81</v>
      </c>
      <c r="I21" s="430"/>
      <c r="J21" s="325" t="s">
        <v>82</v>
      </c>
      <c r="K21" s="431" t="s">
        <v>83</v>
      </c>
    </row>
    <row r="22" spans="1:11" x14ac:dyDescent="0.5">
      <c r="A22" s="274" t="s">
        <v>0</v>
      </c>
      <c r="B22" s="428"/>
      <c r="C22" s="429"/>
      <c r="D22" s="325" t="s">
        <v>4</v>
      </c>
      <c r="E22" s="325" t="s">
        <v>3</v>
      </c>
      <c r="F22" s="325" t="s">
        <v>84</v>
      </c>
      <c r="G22" s="325" t="s">
        <v>19</v>
      </c>
      <c r="H22" s="325" t="s">
        <v>84</v>
      </c>
      <c r="I22" s="325" t="s">
        <v>19</v>
      </c>
      <c r="J22" s="325" t="s">
        <v>85</v>
      </c>
      <c r="K22" s="432"/>
    </row>
    <row r="23" spans="1:11" ht="26.25" customHeight="1" x14ac:dyDescent="0.5">
      <c r="A23" s="293">
        <f>ถอดปริมาณ!A2</f>
        <v>1</v>
      </c>
      <c r="B23" s="294"/>
      <c r="C23" s="295" t="str">
        <f>C10</f>
        <v>หมวดวิศวกรรมโครงสร้าง</v>
      </c>
      <c r="D23" s="275"/>
      <c r="E23" s="275"/>
      <c r="F23" s="296"/>
      <c r="G23" s="296"/>
      <c r="H23" s="296"/>
      <c r="I23" s="296"/>
      <c r="J23" s="296"/>
      <c r="K23" s="296"/>
    </row>
    <row r="24" spans="1:11" ht="26.25" customHeight="1" x14ac:dyDescent="0.5">
      <c r="A24" s="297">
        <f>'ถอดปริมาณ 01'!A3</f>
        <v>1.1000000000000001</v>
      </c>
      <c r="B24" s="298"/>
      <c r="C24" s="299" t="str">
        <f>'ถอดปริมาณ 01'!B3</f>
        <v>เหล็กรูปพรรณ</v>
      </c>
      <c r="D24" s="300"/>
      <c r="E24" s="279"/>
      <c r="F24" s="301"/>
      <c r="G24" s="301"/>
      <c r="H24" s="301"/>
      <c r="I24" s="301"/>
      <c r="J24" s="301"/>
      <c r="K24" s="301"/>
    </row>
    <row r="25" spans="1:11" ht="45.75" customHeight="1" x14ac:dyDescent="0.5">
      <c r="A25" s="297"/>
      <c r="B25" s="396" t="str">
        <f>'ถอดปริมาณ 01'!A4</f>
        <v>1.1.1</v>
      </c>
      <c r="C25" s="302" t="str">
        <f>'ถอดปริมาณ 01'!B4</f>
        <v>เหล็กกล่อง  2"x2" หนา 2.00 มม.</v>
      </c>
      <c r="D25" s="303">
        <f>ROUND('ถอดปริมาณ 01'!G10,0)</f>
        <v>46</v>
      </c>
      <c r="E25" s="300" t="str">
        <f>'ถอดปริมาณ 01'!H10</f>
        <v>ท่อน</v>
      </c>
      <c r="F25" s="301">
        <v>429.91</v>
      </c>
      <c r="G25" s="301">
        <f>D25*F25</f>
        <v>19775.86</v>
      </c>
      <c r="H25" s="301">
        <v>0</v>
      </c>
      <c r="I25" s="301">
        <f>D25*H25</f>
        <v>0</v>
      </c>
      <c r="J25" s="301">
        <f>G25+I25</f>
        <v>19775.86</v>
      </c>
      <c r="K25" s="301"/>
    </row>
    <row r="26" spans="1:11" ht="45.75" customHeight="1" x14ac:dyDescent="0.5">
      <c r="A26" s="297"/>
      <c r="B26" s="396" t="str">
        <f>'ถอดปริมาณ 01'!A13</f>
        <v>1.1.2</v>
      </c>
      <c r="C26" s="302" t="str">
        <f>'ถอดปริมาณ 01'!B13</f>
        <v>เหล็กกล่อง  2"x2" หนา 2.30 มม.</v>
      </c>
      <c r="D26" s="303">
        <f>ROUND('ถอดปริมาณ 01'!G27,0)</f>
        <v>41</v>
      </c>
      <c r="E26" s="300" t="str">
        <f>'ถอดปริมาณ 01'!H27</f>
        <v>ท่อน</v>
      </c>
      <c r="F26" s="301">
        <v>553</v>
      </c>
      <c r="G26" s="301">
        <f t="shared" ref="G26:G43" si="0">D26*F26</f>
        <v>22673</v>
      </c>
      <c r="H26" s="301">
        <v>0</v>
      </c>
      <c r="I26" s="301">
        <f t="shared" ref="I26:I43" si="1">D26*H26</f>
        <v>0</v>
      </c>
      <c r="J26" s="301">
        <f t="shared" ref="J26:J43" si="2">G26+I26</f>
        <v>22673</v>
      </c>
      <c r="K26" s="301"/>
    </row>
    <row r="27" spans="1:11" ht="45.75" customHeight="1" x14ac:dyDescent="0.5">
      <c r="A27" s="297"/>
      <c r="B27" s="396" t="str">
        <f>'ถอดปริมาณ 01'!A30</f>
        <v>1.1.3</v>
      </c>
      <c r="C27" s="302" t="str">
        <f>'ถอดปริมาณ 01'!B30</f>
        <v>เหล็กกล่อง  2"x4" หนา 2.30 มม.</v>
      </c>
      <c r="D27" s="303">
        <f>ROUND('ถอดปริมาณ 01'!G36,0)</f>
        <v>39</v>
      </c>
      <c r="E27" s="279" t="str">
        <f>'ถอดปริมาณ 01'!H36</f>
        <v>ท่อน</v>
      </c>
      <c r="F27" s="301">
        <v>851</v>
      </c>
      <c r="G27" s="301">
        <f t="shared" si="0"/>
        <v>33189</v>
      </c>
      <c r="H27" s="301">
        <v>0</v>
      </c>
      <c r="I27" s="301">
        <f t="shared" si="1"/>
        <v>0</v>
      </c>
      <c r="J27" s="301">
        <f t="shared" si="2"/>
        <v>33189</v>
      </c>
      <c r="K27" s="301"/>
    </row>
    <row r="28" spans="1:11" ht="45.75" customHeight="1" x14ac:dyDescent="0.5">
      <c r="A28" s="297"/>
      <c r="B28" s="396" t="str">
        <f>'ถอดปริมาณ 01'!A39</f>
        <v>1.1.4</v>
      </c>
      <c r="C28" s="302" t="str">
        <f>'ถอดปริมาณ 01'!B39</f>
        <v>เหล็กกล่อง 2"x4" หนา 3.20 มม.</v>
      </c>
      <c r="D28" s="303">
        <f>ROUND('ถอดปริมาณ 01'!G46,0)</f>
        <v>51</v>
      </c>
      <c r="E28" s="279" t="str">
        <f>'ถอดปริมาณ 01'!H46</f>
        <v>ท่อน</v>
      </c>
      <c r="F28" s="301">
        <v>1161</v>
      </c>
      <c r="G28" s="301">
        <f t="shared" si="0"/>
        <v>59211</v>
      </c>
      <c r="H28" s="301">
        <v>0</v>
      </c>
      <c r="I28" s="301">
        <f t="shared" si="1"/>
        <v>0</v>
      </c>
      <c r="J28" s="301">
        <f t="shared" si="2"/>
        <v>59211</v>
      </c>
      <c r="K28" s="301"/>
    </row>
    <row r="29" spans="1:11" ht="45.75" customHeight="1" x14ac:dyDescent="0.5">
      <c r="A29" s="397"/>
      <c r="B29" s="396" t="str">
        <f>'ถอดปริมาณ 01'!A49</f>
        <v>1.1.5</v>
      </c>
      <c r="C29" s="302" t="str">
        <f>'ถอดปริมาณ 01'!B49</f>
        <v>เหล็กกล่อง 4"x4" หนา 4 มม.</v>
      </c>
      <c r="D29" s="303">
        <f>ROUND('ถอดปริมาณ 01'!G53,0)</f>
        <v>4</v>
      </c>
      <c r="E29" s="279" t="str">
        <f>'ถอดปริมาณ 01'!H53</f>
        <v>ท่อน</v>
      </c>
      <c r="F29" s="301">
        <v>1943</v>
      </c>
      <c r="G29" s="301">
        <f t="shared" si="0"/>
        <v>7772</v>
      </c>
      <c r="H29" s="301">
        <v>0</v>
      </c>
      <c r="I29" s="301">
        <f t="shared" si="1"/>
        <v>0</v>
      </c>
      <c r="J29" s="301">
        <f t="shared" si="2"/>
        <v>7772</v>
      </c>
      <c r="K29" s="301"/>
    </row>
    <row r="30" spans="1:11" ht="45.75" customHeight="1" x14ac:dyDescent="0.5">
      <c r="A30" s="398"/>
      <c r="B30" s="399" t="str">
        <f>'ถอดปริมาณ 01'!A56</f>
        <v>1.1.6</v>
      </c>
      <c r="C30" s="400" t="str">
        <f>'ถอดปริมาณ 01'!B56</f>
        <v>เหล็กกล่อง 1 1/2"x 3" หนา 2.00 มม.</v>
      </c>
      <c r="D30" s="401">
        <f>ROUND('ถอดปริมาณ 01'!G59,0)</f>
        <v>10</v>
      </c>
      <c r="E30" s="402" t="str">
        <f>'ถอดปริมาณ 01'!H59</f>
        <v>ท่อน</v>
      </c>
      <c r="F30" s="403">
        <v>553</v>
      </c>
      <c r="G30" s="403">
        <f t="shared" si="0"/>
        <v>5530</v>
      </c>
      <c r="H30" s="403">
        <v>0</v>
      </c>
      <c r="I30" s="403">
        <f t="shared" si="1"/>
        <v>0</v>
      </c>
      <c r="J30" s="403">
        <f t="shared" si="2"/>
        <v>5530</v>
      </c>
      <c r="K30" s="403"/>
    </row>
    <row r="31" spans="1:11" ht="37.5" customHeight="1" x14ac:dyDescent="0.5">
      <c r="A31" s="235"/>
      <c r="B31" s="304"/>
      <c r="C31" s="305"/>
      <c r="D31" s="234"/>
      <c r="E31" s="235"/>
      <c r="F31" s="255"/>
      <c r="G31" s="255"/>
      <c r="H31" s="255"/>
      <c r="I31" s="255"/>
      <c r="J31" s="255"/>
      <c r="K31" s="255"/>
    </row>
    <row r="32" spans="1:11" ht="37.5" customHeight="1" x14ac:dyDescent="0.5">
      <c r="A32" s="240"/>
      <c r="B32" s="322"/>
      <c r="C32" s="321"/>
      <c r="D32" s="239"/>
      <c r="E32" s="240"/>
      <c r="F32" s="256"/>
      <c r="G32" s="256"/>
      <c r="H32" s="256"/>
      <c r="I32" s="256"/>
      <c r="J32" s="256"/>
      <c r="K32" s="256"/>
    </row>
    <row r="33" spans="1:11" ht="26.25" customHeight="1" x14ac:dyDescent="0.5">
      <c r="A33" s="240"/>
      <c r="B33" s="322"/>
      <c r="C33" s="321"/>
      <c r="D33" s="239"/>
      <c r="E33" s="240"/>
      <c r="F33" s="256"/>
      <c r="G33" s="256"/>
      <c r="H33" s="256"/>
      <c r="I33" s="256"/>
      <c r="J33" s="256"/>
      <c r="K33" s="256"/>
    </row>
    <row r="34" spans="1:11" ht="23.25" customHeight="1" x14ac:dyDescent="0.5">
      <c r="A34" s="273" t="s">
        <v>77</v>
      </c>
      <c r="B34" s="426" t="s">
        <v>78</v>
      </c>
      <c r="C34" s="427"/>
      <c r="D34" s="430" t="s">
        <v>79</v>
      </c>
      <c r="E34" s="430"/>
      <c r="F34" s="430" t="s">
        <v>80</v>
      </c>
      <c r="G34" s="430"/>
      <c r="H34" s="430" t="s">
        <v>81</v>
      </c>
      <c r="I34" s="430"/>
      <c r="J34" s="325" t="s">
        <v>82</v>
      </c>
      <c r="K34" s="431" t="s">
        <v>83</v>
      </c>
    </row>
    <row r="35" spans="1:11" ht="23.25" customHeight="1" x14ac:dyDescent="0.5">
      <c r="A35" s="274" t="s">
        <v>0</v>
      </c>
      <c r="B35" s="428"/>
      <c r="C35" s="429"/>
      <c r="D35" s="325" t="s">
        <v>4</v>
      </c>
      <c r="E35" s="325" t="s">
        <v>3</v>
      </c>
      <c r="F35" s="325" t="s">
        <v>84</v>
      </c>
      <c r="G35" s="325" t="s">
        <v>19</v>
      </c>
      <c r="H35" s="325" t="s">
        <v>84</v>
      </c>
      <c r="I35" s="325" t="s">
        <v>19</v>
      </c>
      <c r="J35" s="325" t="s">
        <v>85</v>
      </c>
      <c r="K35" s="432"/>
    </row>
    <row r="36" spans="1:11" ht="45.75" customHeight="1" x14ac:dyDescent="0.5">
      <c r="A36" s="397"/>
      <c r="B36" s="396" t="str">
        <f>'ถอดปริมาณ 01'!A62</f>
        <v>1.1.7</v>
      </c>
      <c r="C36" s="302" t="str">
        <f>'ถอดปริมาณ 01'!B62</f>
        <v>เหล็ก C-100x50x20 มม. หนา 3.20 มม.</v>
      </c>
      <c r="D36" s="303">
        <f>ROUND('ถอดปริมาณ 01'!G66,0)</f>
        <v>52</v>
      </c>
      <c r="E36" s="279" t="str">
        <f>'ถอดปริมาณ 01'!H66</f>
        <v>ท่อน</v>
      </c>
      <c r="F36" s="301">
        <v>1018.69</v>
      </c>
      <c r="G36" s="301">
        <f t="shared" si="0"/>
        <v>52971.880000000005</v>
      </c>
      <c r="H36" s="301">
        <v>0</v>
      </c>
      <c r="I36" s="301">
        <f t="shared" si="1"/>
        <v>0</v>
      </c>
      <c r="J36" s="301">
        <f t="shared" si="2"/>
        <v>52971.880000000005</v>
      </c>
      <c r="K36" s="301"/>
    </row>
    <row r="37" spans="1:11" ht="63" customHeight="1" x14ac:dyDescent="0.5">
      <c r="A37" s="398">
        <f>'ถอดปริมาณ 01'!A69</f>
        <v>1.2</v>
      </c>
      <c r="B37" s="399"/>
      <c r="C37" s="404" t="s">
        <v>176</v>
      </c>
      <c r="D37" s="405">
        <v>1</v>
      </c>
      <c r="E37" s="402" t="s">
        <v>1</v>
      </c>
      <c r="F37" s="301">
        <v>0</v>
      </c>
      <c r="G37" s="301">
        <f t="shared" ref="G37" si="3">D37*F37</f>
        <v>0</v>
      </c>
      <c r="H37" s="301">
        <v>85000</v>
      </c>
      <c r="I37" s="301">
        <f t="shared" ref="I37" si="4">D37*H37</f>
        <v>85000</v>
      </c>
      <c r="J37" s="301">
        <f t="shared" ref="J37" si="5">G37+I37</f>
        <v>85000</v>
      </c>
      <c r="K37" s="406"/>
    </row>
    <row r="38" spans="1:11" ht="21.75" customHeight="1" x14ac:dyDescent="0.5">
      <c r="A38" s="297">
        <v>1.3</v>
      </c>
      <c r="B38" s="306"/>
      <c r="C38" s="299" t="s">
        <v>182</v>
      </c>
      <c r="D38" s="300"/>
      <c r="E38" s="279"/>
      <c r="F38" s="301"/>
      <c r="G38" s="301"/>
      <c r="H38" s="301"/>
      <c r="I38" s="301"/>
      <c r="J38" s="301"/>
      <c r="K38" s="301"/>
    </row>
    <row r="39" spans="1:11" ht="21.75" customHeight="1" x14ac:dyDescent="0.5">
      <c r="A39" s="397"/>
      <c r="B39" s="396" t="str">
        <f>'ถอดปริมาณ 01'!A70</f>
        <v>1.3.1</v>
      </c>
      <c r="C39" s="302" t="str">
        <f>'ถอดปริมาณ 01'!B70</f>
        <v>งานทาสีกันสนิม</v>
      </c>
      <c r="D39" s="300">
        <v>1</v>
      </c>
      <c r="E39" s="300" t="s">
        <v>1</v>
      </c>
      <c r="F39" s="301">
        <v>45000</v>
      </c>
      <c r="G39" s="301">
        <f t="shared" ref="G39:G40" si="6">D39*F39</f>
        <v>45000</v>
      </c>
      <c r="H39" s="301">
        <v>0</v>
      </c>
      <c r="I39" s="301">
        <f t="shared" ref="I39:I40" si="7">D39*H39</f>
        <v>0</v>
      </c>
      <c r="J39" s="301">
        <f t="shared" ref="J39:J40" si="8">G39+I39</f>
        <v>45000</v>
      </c>
      <c r="K39" s="407" t="s">
        <v>195</v>
      </c>
    </row>
    <row r="40" spans="1:11" ht="21.75" customHeight="1" x14ac:dyDescent="0.5">
      <c r="A40" s="397"/>
      <c r="B40" s="396" t="str">
        <f>'ถอดปริมาณ 01'!A71</f>
        <v>1.3.2</v>
      </c>
      <c r="C40" s="302" t="str">
        <f>'ถอดปริมาณ 01'!B71</f>
        <v>งานทาสีโลหะ</v>
      </c>
      <c r="D40" s="300">
        <v>1</v>
      </c>
      <c r="E40" s="300" t="s">
        <v>1</v>
      </c>
      <c r="F40" s="301">
        <v>45000</v>
      </c>
      <c r="G40" s="301">
        <f t="shared" si="6"/>
        <v>45000</v>
      </c>
      <c r="H40" s="301">
        <v>0</v>
      </c>
      <c r="I40" s="301">
        <f t="shared" si="7"/>
        <v>0</v>
      </c>
      <c r="J40" s="301">
        <f t="shared" si="8"/>
        <v>45000</v>
      </c>
      <c r="K40" s="407" t="s">
        <v>195</v>
      </c>
    </row>
    <row r="41" spans="1:11" ht="21.75" customHeight="1" x14ac:dyDescent="0.5">
      <c r="A41" s="297">
        <f>'ถอดปริมาณ 01'!A74</f>
        <v>1.4</v>
      </c>
      <c r="B41" s="306"/>
      <c r="C41" s="299" t="str">
        <f>'ถอดปริมาณ 01'!B74</f>
        <v>Sag Rod RB15mm.</v>
      </c>
      <c r="D41" s="300">
        <f>ROUND('ถอดปริมาณ 01'!G78/1000,2)</f>
        <v>0.12</v>
      </c>
      <c r="E41" s="279" t="s">
        <v>187</v>
      </c>
      <c r="F41" s="301">
        <v>27120</v>
      </c>
      <c r="G41" s="301">
        <f t="shared" si="0"/>
        <v>3254.4</v>
      </c>
      <c r="H41" s="301">
        <v>0</v>
      </c>
      <c r="I41" s="301">
        <f t="shared" si="1"/>
        <v>0</v>
      </c>
      <c r="J41" s="301">
        <f t="shared" si="2"/>
        <v>3254.4</v>
      </c>
      <c r="K41" s="301"/>
    </row>
    <row r="42" spans="1:11" ht="21.75" customHeight="1" x14ac:dyDescent="0.5">
      <c r="A42" s="297">
        <v>1.7</v>
      </c>
      <c r="B42" s="306"/>
      <c r="C42" s="299" t="s">
        <v>194</v>
      </c>
      <c r="D42" s="300">
        <v>84</v>
      </c>
      <c r="E42" s="279" t="s">
        <v>166</v>
      </c>
      <c r="F42" s="301">
        <v>700</v>
      </c>
      <c r="G42" s="301">
        <f t="shared" ref="G42" si="9">D42*F42</f>
        <v>58800</v>
      </c>
      <c r="H42" s="301">
        <v>0</v>
      </c>
      <c r="I42" s="301">
        <f t="shared" ref="I42" si="10">D42*H42</f>
        <v>0</v>
      </c>
      <c r="J42" s="301">
        <f t="shared" ref="J42" si="11">G42+I42</f>
        <v>58800</v>
      </c>
      <c r="K42" s="407" t="s">
        <v>195</v>
      </c>
    </row>
    <row r="43" spans="1:11" ht="21.75" customHeight="1" x14ac:dyDescent="0.5">
      <c r="A43" s="297">
        <f>'ถอดปริมาณ 01'!A103</f>
        <v>1.8</v>
      </c>
      <c r="B43" s="306"/>
      <c r="C43" s="299" t="str">
        <f>'ถอดปริมาณ 01'!B103</f>
        <v>Bracing</v>
      </c>
      <c r="D43" s="300">
        <f>ROUND('ถอดปริมาณ 01'!G109,0)</f>
        <v>256</v>
      </c>
      <c r="E43" s="300" t="str">
        <f>'ถอดปริมาณ 01'!H109</f>
        <v>เมตร</v>
      </c>
      <c r="F43" s="301">
        <v>37</v>
      </c>
      <c r="G43" s="301">
        <f t="shared" si="0"/>
        <v>9472</v>
      </c>
      <c r="H43" s="301">
        <v>0</v>
      </c>
      <c r="I43" s="301">
        <f t="shared" si="1"/>
        <v>0</v>
      </c>
      <c r="J43" s="301">
        <f t="shared" si="2"/>
        <v>9472</v>
      </c>
      <c r="K43" s="301"/>
    </row>
    <row r="44" spans="1:11" ht="21.75" customHeight="1" x14ac:dyDescent="0.5">
      <c r="A44" s="307"/>
      <c r="B44" s="308"/>
      <c r="C44" s="309" t="s">
        <v>95</v>
      </c>
      <c r="D44" s="310"/>
      <c r="E44" s="311"/>
      <c r="F44" s="312"/>
      <c r="G44" s="312"/>
      <c r="H44" s="312"/>
      <c r="I44" s="312"/>
      <c r="J44" s="313">
        <f>SUM(J25:J43)</f>
        <v>447649.14</v>
      </c>
      <c r="K44" s="314"/>
    </row>
    <row r="45" spans="1:11" ht="21.75" customHeight="1" x14ac:dyDescent="0.5">
      <c r="A45" s="231"/>
      <c r="B45" s="232"/>
      <c r="C45" s="233"/>
      <c r="D45" s="234"/>
      <c r="E45" s="235"/>
      <c r="F45" s="255"/>
      <c r="G45" s="255"/>
      <c r="H45" s="255"/>
      <c r="I45" s="255"/>
      <c r="J45" s="255"/>
      <c r="K45" s="255"/>
    </row>
    <row r="46" spans="1:11" ht="21.75" customHeight="1" x14ac:dyDescent="0.5">
      <c r="A46" s="236"/>
      <c r="B46" s="237"/>
      <c r="C46" s="238"/>
      <c r="D46" s="239"/>
      <c r="E46" s="240"/>
      <c r="F46" s="256"/>
      <c r="G46" s="256"/>
      <c r="H46" s="256"/>
      <c r="I46" s="256"/>
      <c r="J46" s="256"/>
      <c r="K46" s="256"/>
    </row>
    <row r="47" spans="1:11" ht="21.75" customHeight="1" x14ac:dyDescent="0.5">
      <c r="A47" s="236"/>
      <c r="B47" s="237"/>
      <c r="C47" s="238"/>
      <c r="D47" s="239"/>
      <c r="E47" s="240"/>
      <c r="F47" s="256"/>
      <c r="G47" s="256"/>
      <c r="H47" s="256"/>
      <c r="I47" s="256"/>
      <c r="J47" s="256"/>
      <c r="K47" s="256"/>
    </row>
    <row r="48" spans="1:11" ht="21.75" customHeight="1" x14ac:dyDescent="0.5">
      <c r="A48" s="236"/>
      <c r="B48" s="237"/>
      <c r="C48" s="238"/>
      <c r="D48" s="239"/>
      <c r="E48" s="240"/>
      <c r="F48" s="256"/>
      <c r="G48" s="256"/>
      <c r="H48" s="256"/>
      <c r="I48" s="256"/>
      <c r="J48" s="256"/>
      <c r="K48" s="256"/>
    </row>
    <row r="49" spans="1:13" ht="21.75" customHeight="1" x14ac:dyDescent="0.5">
      <c r="A49" s="236"/>
      <c r="B49" s="237"/>
      <c r="C49" s="238"/>
      <c r="D49" s="239"/>
      <c r="E49" s="240"/>
      <c r="F49" s="256"/>
      <c r="G49" s="256"/>
      <c r="H49" s="256"/>
      <c r="I49" s="256"/>
      <c r="J49" s="256"/>
      <c r="K49" s="256"/>
    </row>
    <row r="50" spans="1:13" ht="21.75" customHeight="1" x14ac:dyDescent="0.5">
      <c r="A50" s="236"/>
      <c r="B50" s="237"/>
      <c r="C50" s="238"/>
      <c r="D50" s="239"/>
      <c r="E50" s="240"/>
      <c r="F50" s="256"/>
      <c r="G50" s="256"/>
      <c r="H50" s="256"/>
      <c r="I50" s="256"/>
      <c r="J50" s="256"/>
      <c r="K50" s="256"/>
    </row>
    <row r="51" spans="1:13" ht="21.75" customHeight="1" x14ac:dyDescent="0.5">
      <c r="A51" s="236"/>
      <c r="B51" s="237"/>
      <c r="C51" s="238"/>
      <c r="D51" s="239"/>
      <c r="E51" s="240"/>
      <c r="F51" s="256"/>
      <c r="G51" s="256"/>
      <c r="H51" s="256"/>
      <c r="I51" s="256"/>
      <c r="J51" s="256"/>
      <c r="K51" s="256"/>
    </row>
    <row r="52" spans="1:13" ht="21.75" customHeight="1" x14ac:dyDescent="0.5">
      <c r="A52" s="236"/>
      <c r="B52" s="237"/>
      <c r="C52" s="238"/>
      <c r="D52" s="239"/>
      <c r="E52" s="240"/>
      <c r="F52" s="256"/>
      <c r="G52" s="256"/>
      <c r="H52" s="256"/>
      <c r="I52" s="256"/>
      <c r="J52" s="256"/>
      <c r="K52" s="256"/>
    </row>
    <row r="53" spans="1:13" ht="21.75" customHeight="1" x14ac:dyDescent="0.5">
      <c r="A53" s="273" t="s">
        <v>77</v>
      </c>
      <c r="B53" s="426" t="s">
        <v>78</v>
      </c>
      <c r="C53" s="427"/>
      <c r="D53" s="430" t="s">
        <v>79</v>
      </c>
      <c r="E53" s="430"/>
      <c r="F53" s="430" t="s">
        <v>80</v>
      </c>
      <c r="G53" s="430"/>
      <c r="H53" s="430" t="s">
        <v>81</v>
      </c>
      <c r="I53" s="430"/>
      <c r="J53" s="325" t="s">
        <v>82</v>
      </c>
      <c r="K53" s="431" t="s">
        <v>83</v>
      </c>
    </row>
    <row r="54" spans="1:13" ht="21.75" customHeight="1" x14ac:dyDescent="0.5">
      <c r="A54" s="274" t="s">
        <v>0</v>
      </c>
      <c r="B54" s="428"/>
      <c r="C54" s="429"/>
      <c r="D54" s="325" t="s">
        <v>4</v>
      </c>
      <c r="E54" s="325" t="s">
        <v>3</v>
      </c>
      <c r="F54" s="325" t="s">
        <v>84</v>
      </c>
      <c r="G54" s="325" t="s">
        <v>19</v>
      </c>
      <c r="H54" s="325" t="s">
        <v>84</v>
      </c>
      <c r="I54" s="325" t="s">
        <v>19</v>
      </c>
      <c r="J54" s="325" t="s">
        <v>85</v>
      </c>
      <c r="K54" s="432"/>
    </row>
    <row r="55" spans="1:13" ht="21.75" customHeight="1" x14ac:dyDescent="0.5">
      <c r="A55" s="315">
        <v>2</v>
      </c>
      <c r="B55" s="316"/>
      <c r="C55" s="317" t="str">
        <f>C11</f>
        <v>หมวดสถาปัตยกรรม</v>
      </c>
      <c r="D55" s="160"/>
      <c r="E55" s="161"/>
      <c r="F55" s="248"/>
      <c r="G55" s="248"/>
      <c r="H55" s="248"/>
      <c r="I55" s="248"/>
      <c r="J55" s="249"/>
      <c r="K55" s="248"/>
    </row>
    <row r="56" spans="1:13" ht="48.75" customHeight="1" x14ac:dyDescent="0.5">
      <c r="A56" s="408"/>
      <c r="B56" s="409">
        <f>'ถอดปริมาณ 01'!A112</f>
        <v>2.1</v>
      </c>
      <c r="C56" s="410" t="str">
        <f>'ถอดปริมาณ 01'!B112</f>
        <v>วัสดุมุงหลังคา แผ่นโพลิคาร์บอเนต ลอนลูกฟูก สีใส</v>
      </c>
      <c r="D56" s="262">
        <f>ROUND('ถอดปริมาณ 01'!G118,0)</f>
        <v>250</v>
      </c>
      <c r="E56" s="164" t="str">
        <f>'ถอดปริมาณ 01'!H118</f>
        <v>ตร.ม.</v>
      </c>
      <c r="F56" s="249">
        <v>321.87</v>
      </c>
      <c r="G56" s="301">
        <f>D56*F56</f>
        <v>80467.5</v>
      </c>
      <c r="H56" s="301">
        <v>70</v>
      </c>
      <c r="I56" s="301">
        <f>D56*H56</f>
        <v>17500</v>
      </c>
      <c r="J56" s="301">
        <f>G56+I56</f>
        <v>97967.5</v>
      </c>
      <c r="K56" s="249"/>
    </row>
    <row r="57" spans="1:13" ht="48.75" customHeight="1" x14ac:dyDescent="0.5">
      <c r="A57" s="411"/>
      <c r="B57" s="409">
        <v>2.2000000000000002</v>
      </c>
      <c r="C57" s="410" t="str">
        <f>'ถอดปริมาณ 01'!B119</f>
        <v xml:space="preserve">แผ่น LOUVER สีใส </v>
      </c>
      <c r="D57" s="262">
        <f>ROUND('ถอดปริมาณ 01'!G125,0)</f>
        <v>197</v>
      </c>
      <c r="E57" s="164" t="str">
        <f>'ถอดปริมาณ 01'!H125</f>
        <v>ตร.ม.</v>
      </c>
      <c r="F57" s="249">
        <v>326.39999999999998</v>
      </c>
      <c r="G57" s="301">
        <f>D57*F57</f>
        <v>64300.799999999996</v>
      </c>
      <c r="H57" s="301">
        <v>70</v>
      </c>
      <c r="I57" s="301">
        <f>D57*H57</f>
        <v>13790</v>
      </c>
      <c r="J57" s="301">
        <f>G57+I57</f>
        <v>78090.799999999988</v>
      </c>
      <c r="K57" s="249"/>
      <c r="M57" s="261"/>
    </row>
    <row r="58" spans="1:13" ht="22.5" customHeight="1" x14ac:dyDescent="0.5">
      <c r="A58" s="307"/>
      <c r="B58" s="308"/>
      <c r="C58" s="309" t="s">
        <v>97</v>
      </c>
      <c r="D58" s="310"/>
      <c r="E58" s="311"/>
      <c r="F58" s="312"/>
      <c r="G58" s="312"/>
      <c r="H58" s="312"/>
      <c r="I58" s="312"/>
      <c r="J58" s="313">
        <f>SUM(J56:J57)</f>
        <v>176058.3</v>
      </c>
      <c r="K58" s="314"/>
    </row>
    <row r="59" spans="1:13" ht="22.5" customHeight="1" x14ac:dyDescent="0.5">
      <c r="A59" s="412">
        <f>'ถอดปริมาณ 01'!A126</f>
        <v>3</v>
      </c>
      <c r="B59" s="413"/>
      <c r="C59" s="414" t="str">
        <f>C12</f>
        <v>หมวดไฟฟ้า</v>
      </c>
      <c r="D59" s="415"/>
      <c r="E59" s="416"/>
      <c r="F59" s="417"/>
      <c r="G59" s="417"/>
      <c r="H59" s="417"/>
      <c r="I59" s="417"/>
      <c r="J59" s="417"/>
      <c r="K59" s="417"/>
    </row>
    <row r="60" spans="1:13" ht="22.5" customHeight="1" x14ac:dyDescent="0.5">
      <c r="A60" s="318"/>
      <c r="B60" s="280"/>
      <c r="C60" s="302" t="str">
        <f>'ถอดปริมาณ 01'!B127</f>
        <v>งานเคลื่อนย้ายแล้วเชื่อมต่อไฟฟ้า</v>
      </c>
      <c r="D60" s="300">
        <f>'ถอดปริมาณ 01'!G128</f>
        <v>1</v>
      </c>
      <c r="E60" s="279" t="str">
        <f>'ถอดปริมาณ 01'!H128</f>
        <v>งาน</v>
      </c>
      <c r="F60" s="301">
        <v>6000</v>
      </c>
      <c r="G60" s="301">
        <f>D60*F60</f>
        <v>6000</v>
      </c>
      <c r="H60" s="301"/>
      <c r="I60" s="301">
        <f>D60*H60</f>
        <v>0</v>
      </c>
      <c r="J60" s="301">
        <f>G60+I60</f>
        <v>6000</v>
      </c>
      <c r="K60" s="301"/>
    </row>
    <row r="61" spans="1:13" ht="22.5" customHeight="1" x14ac:dyDescent="0.5">
      <c r="A61" s="307"/>
      <c r="B61" s="308"/>
      <c r="C61" s="309" t="s">
        <v>177</v>
      </c>
      <c r="D61" s="310"/>
      <c r="E61" s="311"/>
      <c r="F61" s="312"/>
      <c r="G61" s="312"/>
      <c r="H61" s="312"/>
      <c r="I61" s="312"/>
      <c r="J61" s="313">
        <f>J60</f>
        <v>6000</v>
      </c>
      <c r="K61" s="314"/>
    </row>
    <row r="62" spans="1:13" ht="22.5" customHeight="1" x14ac:dyDescent="0.5">
      <c r="A62" s="318">
        <f>'ถอดปริมาณ 01'!A129</f>
        <v>4</v>
      </c>
      <c r="B62" s="298"/>
      <c r="C62" s="299" t="str">
        <f>ปร.4!C13</f>
        <v>หมวดสุขาภิบาล</v>
      </c>
      <c r="D62" s="300"/>
      <c r="E62" s="279"/>
      <c r="F62" s="301"/>
      <c r="G62" s="301"/>
      <c r="H62" s="301"/>
      <c r="I62" s="301"/>
      <c r="J62" s="301"/>
      <c r="K62" s="301"/>
    </row>
    <row r="63" spans="1:13" x14ac:dyDescent="0.5">
      <c r="A63" s="300"/>
      <c r="B63" s="280">
        <f>'ถอดปริมาณ 01'!A130</f>
        <v>4.0999999999999996</v>
      </c>
      <c r="C63" s="302" t="s">
        <v>206</v>
      </c>
      <c r="D63" s="303">
        <v>31</v>
      </c>
      <c r="E63" s="300" t="str">
        <f>'ถอดปริมาณ 01'!H132</f>
        <v>เมตร</v>
      </c>
      <c r="F63" s="301">
        <v>700</v>
      </c>
      <c r="G63" s="301">
        <f t="shared" ref="G63:G64" si="12">D63*F63</f>
        <v>21700</v>
      </c>
      <c r="H63" s="301">
        <v>25</v>
      </c>
      <c r="I63" s="301">
        <f t="shared" ref="I63:I64" si="13">D63*H63</f>
        <v>775</v>
      </c>
      <c r="J63" s="301">
        <f t="shared" ref="J63:J65" si="14">G63+I63</f>
        <v>22475</v>
      </c>
      <c r="K63" s="301"/>
    </row>
    <row r="64" spans="1:13" x14ac:dyDescent="0.5">
      <c r="A64" s="279"/>
      <c r="B64" s="280">
        <f>'ถอดปริมาณ 01'!A133</f>
        <v>4.2</v>
      </c>
      <c r="C64" s="302" t="str">
        <f>'ถอดปริมาณ 01'!B133</f>
        <v>ท่อ PVC4"</v>
      </c>
      <c r="D64" s="303">
        <v>4</v>
      </c>
      <c r="E64" s="279" t="str">
        <f>'ถอดปริมาณ 01'!H136</f>
        <v>ท่อน</v>
      </c>
      <c r="F64" s="301">
        <v>717.76</v>
      </c>
      <c r="G64" s="301">
        <f t="shared" si="12"/>
        <v>2871.04</v>
      </c>
      <c r="H64" s="301">
        <f>100*4</f>
        <v>400</v>
      </c>
      <c r="I64" s="301">
        <f t="shared" si="13"/>
        <v>1600</v>
      </c>
      <c r="J64" s="301">
        <f t="shared" si="14"/>
        <v>4471.04</v>
      </c>
      <c r="K64" s="301"/>
    </row>
    <row r="65" spans="1:11" x14ac:dyDescent="0.5">
      <c r="A65" s="319"/>
      <c r="B65" s="280">
        <v>4.3</v>
      </c>
      <c r="C65" s="302" t="s">
        <v>208</v>
      </c>
      <c r="D65" s="303">
        <v>1</v>
      </c>
      <c r="E65" s="395" t="s">
        <v>1</v>
      </c>
      <c r="F65" s="301"/>
      <c r="G65" s="301">
        <f>G64*0.5</f>
        <v>1435.52</v>
      </c>
      <c r="H65" s="301"/>
      <c r="I65" s="301">
        <f>G65*0.3</f>
        <v>430.65600000000001</v>
      </c>
      <c r="J65" s="301">
        <f t="shared" si="14"/>
        <v>1866.1759999999999</v>
      </c>
      <c r="K65" s="301"/>
    </row>
    <row r="66" spans="1:11" x14ac:dyDescent="0.5">
      <c r="A66" s="307"/>
      <c r="B66" s="308"/>
      <c r="C66" s="309" t="s">
        <v>178</v>
      </c>
      <c r="D66" s="310"/>
      <c r="E66" s="311"/>
      <c r="F66" s="312"/>
      <c r="G66" s="312"/>
      <c r="H66" s="312"/>
      <c r="I66" s="312"/>
      <c r="J66" s="313">
        <f>SUM(J63:J65)</f>
        <v>28812.216</v>
      </c>
      <c r="K66" s="314"/>
    </row>
    <row r="67" spans="1:11" s="218" customFormat="1" x14ac:dyDescent="0.5">
      <c r="A67" s="236"/>
      <c r="B67" s="237"/>
      <c r="C67" s="238"/>
      <c r="D67" s="239"/>
      <c r="E67" s="239"/>
      <c r="F67" s="241"/>
      <c r="G67" s="241"/>
      <c r="H67" s="241"/>
      <c r="I67" s="241"/>
      <c r="J67" s="241"/>
      <c r="K67" s="240"/>
    </row>
    <row r="68" spans="1:11" s="218" customFormat="1" x14ac:dyDescent="0.5">
      <c r="A68" s="236"/>
      <c r="B68" s="237"/>
      <c r="C68" s="238"/>
      <c r="D68" s="239"/>
      <c r="E68" s="240"/>
      <c r="F68" s="241"/>
      <c r="G68" s="241"/>
      <c r="H68" s="241"/>
      <c r="I68" s="241"/>
      <c r="J68" s="241"/>
      <c r="K68" s="240"/>
    </row>
    <row r="69" spans="1:11" s="218" customFormat="1" x14ac:dyDescent="0.5">
      <c r="A69" s="236"/>
      <c r="B69" s="237"/>
      <c r="C69" s="238"/>
      <c r="D69" s="239"/>
      <c r="E69" s="240"/>
      <c r="F69" s="241"/>
      <c r="G69" s="241"/>
      <c r="H69" s="241"/>
      <c r="I69" s="241"/>
      <c r="J69" s="241"/>
      <c r="K69" s="240"/>
    </row>
    <row r="70" spans="1:11" s="218" customFormat="1" x14ac:dyDescent="0.5">
      <c r="A70" s="236"/>
      <c r="B70" s="237"/>
      <c r="C70" s="238"/>
      <c r="D70" s="240"/>
      <c r="E70" s="240"/>
      <c r="F70" s="241"/>
      <c r="G70" s="241"/>
      <c r="H70" s="241"/>
      <c r="I70" s="241"/>
      <c r="J70" s="241"/>
      <c r="K70" s="240"/>
    </row>
    <row r="71" spans="1:11" s="218" customFormat="1" x14ac:dyDescent="0.5">
      <c r="A71" s="240"/>
      <c r="B71" s="320"/>
      <c r="C71" s="320"/>
      <c r="D71" s="240"/>
      <c r="E71" s="240"/>
      <c r="F71" s="240"/>
      <c r="G71" s="240"/>
      <c r="H71" s="240"/>
      <c r="I71" s="240"/>
      <c r="J71" s="240"/>
      <c r="K71" s="240"/>
    </row>
    <row r="72" spans="1:11" s="218" customFormat="1" x14ac:dyDescent="0.5">
      <c r="A72" s="240"/>
      <c r="B72" s="320"/>
      <c r="C72" s="320"/>
      <c r="D72" s="240"/>
      <c r="E72" s="240"/>
      <c r="F72" s="240"/>
      <c r="G72" s="240"/>
      <c r="H72" s="240"/>
      <c r="I72" s="240"/>
      <c r="J72" s="240"/>
      <c r="K72" s="240"/>
    </row>
    <row r="73" spans="1:11" s="218" customFormat="1" x14ac:dyDescent="0.5">
      <c r="A73" s="240"/>
      <c r="B73" s="320"/>
      <c r="C73" s="320"/>
      <c r="D73" s="240"/>
      <c r="E73" s="240"/>
      <c r="F73" s="240"/>
      <c r="G73" s="240"/>
      <c r="H73" s="240"/>
      <c r="I73" s="240"/>
      <c r="J73" s="240"/>
      <c r="K73" s="240"/>
    </row>
    <row r="74" spans="1:11" s="218" customFormat="1" x14ac:dyDescent="0.5">
      <c r="A74" s="240"/>
      <c r="B74" s="320"/>
      <c r="C74" s="320"/>
      <c r="D74" s="240"/>
      <c r="E74" s="240"/>
      <c r="F74" s="240"/>
      <c r="G74" s="240"/>
      <c r="H74" s="240"/>
      <c r="I74" s="240"/>
      <c r="J74" s="240"/>
      <c r="K74" s="240"/>
    </row>
    <row r="75" spans="1:11" s="218" customFormat="1" x14ac:dyDescent="0.5">
      <c r="A75" s="240"/>
      <c r="B75" s="320"/>
      <c r="C75" s="320"/>
      <c r="D75" s="240"/>
      <c r="E75" s="240"/>
      <c r="F75" s="240"/>
      <c r="G75" s="240"/>
      <c r="H75" s="240"/>
      <c r="I75" s="240"/>
      <c r="J75" s="240"/>
      <c r="K75" s="240"/>
    </row>
    <row r="76" spans="1:11" s="218" customFormat="1" x14ac:dyDescent="0.5">
      <c r="A76" s="240"/>
      <c r="B76" s="320"/>
      <c r="C76" s="320"/>
      <c r="D76" s="240"/>
      <c r="E76" s="240"/>
      <c r="F76" s="240"/>
      <c r="G76" s="240"/>
      <c r="H76" s="240"/>
      <c r="I76" s="240"/>
      <c r="J76" s="240"/>
      <c r="K76" s="240"/>
    </row>
    <row r="77" spans="1:11" s="218" customFormat="1" x14ac:dyDescent="0.5">
      <c r="A77" s="240"/>
      <c r="B77" s="320"/>
      <c r="C77" s="320"/>
      <c r="D77" s="240"/>
      <c r="E77" s="240"/>
      <c r="F77" s="240"/>
      <c r="G77" s="240"/>
      <c r="H77" s="240"/>
      <c r="I77" s="240"/>
      <c r="J77" s="240"/>
      <c r="K77" s="240"/>
    </row>
    <row r="78" spans="1:11" s="218" customFormat="1" x14ac:dyDescent="0.5">
      <c r="A78" s="240"/>
      <c r="B78" s="320"/>
      <c r="C78" s="320"/>
      <c r="D78" s="240"/>
      <c r="E78" s="240"/>
      <c r="F78" s="240"/>
      <c r="G78" s="240"/>
      <c r="H78" s="240"/>
      <c r="I78" s="240"/>
      <c r="J78" s="240"/>
      <c r="K78" s="240"/>
    </row>
    <row r="79" spans="1:11" s="218" customFormat="1" x14ac:dyDescent="0.5">
      <c r="A79" s="240"/>
      <c r="B79" s="320"/>
      <c r="C79" s="320"/>
      <c r="D79" s="240"/>
      <c r="E79" s="240"/>
      <c r="F79" s="240"/>
      <c r="G79" s="240"/>
      <c r="H79" s="240"/>
      <c r="I79" s="240"/>
      <c r="J79" s="240"/>
      <c r="K79" s="240"/>
    </row>
    <row r="80" spans="1:11" s="218" customFormat="1" x14ac:dyDescent="0.5">
      <c r="A80" s="240"/>
      <c r="B80" s="320"/>
      <c r="C80" s="320"/>
      <c r="D80" s="240"/>
      <c r="E80" s="240"/>
      <c r="F80" s="240"/>
      <c r="G80" s="240"/>
      <c r="H80" s="240"/>
      <c r="I80" s="240"/>
      <c r="J80" s="240"/>
      <c r="K80" s="240"/>
    </row>
    <row r="81" spans="1:11" s="218" customFormat="1" x14ac:dyDescent="0.5">
      <c r="A81" s="240"/>
      <c r="B81" s="320"/>
      <c r="C81" s="320"/>
      <c r="D81" s="240"/>
      <c r="E81" s="240"/>
      <c r="F81" s="240"/>
      <c r="G81" s="240"/>
      <c r="H81" s="240"/>
      <c r="I81" s="240"/>
      <c r="J81" s="240"/>
      <c r="K81" s="240"/>
    </row>
    <row r="82" spans="1:11" s="218" customFormat="1" x14ac:dyDescent="0.5">
      <c r="A82" s="240"/>
      <c r="B82" s="320"/>
      <c r="C82" s="320"/>
      <c r="D82" s="240"/>
      <c r="E82" s="240"/>
      <c r="F82" s="240"/>
      <c r="G82" s="240"/>
      <c r="H82" s="240"/>
      <c r="I82" s="240"/>
      <c r="J82" s="240"/>
      <c r="K82" s="240"/>
    </row>
    <row r="83" spans="1:11" s="218" customFormat="1" x14ac:dyDescent="0.5">
      <c r="A83" s="240"/>
      <c r="B83" s="320"/>
      <c r="C83" s="320"/>
      <c r="D83" s="240"/>
      <c r="E83" s="240"/>
      <c r="F83" s="240"/>
      <c r="G83" s="240"/>
      <c r="H83" s="240"/>
      <c r="I83" s="240"/>
      <c r="J83" s="240"/>
      <c r="K83" s="240"/>
    </row>
    <row r="84" spans="1:11" s="218" customFormat="1" x14ac:dyDescent="0.5">
      <c r="A84" s="240"/>
      <c r="B84" s="320"/>
      <c r="C84" s="320"/>
      <c r="D84" s="240"/>
      <c r="E84" s="240"/>
      <c r="F84" s="240"/>
      <c r="G84" s="240"/>
      <c r="H84" s="240"/>
      <c r="I84" s="240"/>
      <c r="J84" s="240"/>
      <c r="K84" s="240"/>
    </row>
    <row r="85" spans="1:11" s="218" customFormat="1" x14ac:dyDescent="0.5">
      <c r="A85" s="240"/>
      <c r="B85" s="320"/>
      <c r="C85" s="320"/>
      <c r="D85" s="240"/>
      <c r="E85" s="240"/>
      <c r="F85" s="240"/>
      <c r="G85" s="240"/>
      <c r="H85" s="240"/>
      <c r="I85" s="240"/>
      <c r="J85" s="240"/>
      <c r="K85" s="240"/>
    </row>
    <row r="86" spans="1:11" s="218" customFormat="1" x14ac:dyDescent="0.5">
      <c r="A86" s="240"/>
      <c r="B86" s="320"/>
      <c r="C86" s="320"/>
      <c r="D86" s="240"/>
      <c r="E86" s="240"/>
      <c r="F86" s="240"/>
      <c r="G86" s="240"/>
      <c r="H86" s="240"/>
      <c r="I86" s="240"/>
      <c r="J86" s="240"/>
      <c r="K86" s="240"/>
    </row>
    <row r="87" spans="1:11" s="218" customFormat="1" x14ac:dyDescent="0.5">
      <c r="A87" s="240"/>
      <c r="B87" s="320"/>
      <c r="C87" s="320"/>
      <c r="D87" s="240"/>
      <c r="E87" s="240"/>
      <c r="F87" s="240"/>
      <c r="G87" s="240"/>
      <c r="H87" s="240"/>
      <c r="I87" s="240"/>
      <c r="J87" s="240"/>
      <c r="K87" s="240"/>
    </row>
    <row r="88" spans="1:11" x14ac:dyDescent="0.5">
      <c r="A88" s="271"/>
    </row>
    <row r="89" spans="1:11" x14ac:dyDescent="0.5">
      <c r="A89" s="271"/>
    </row>
    <row r="90" spans="1:11" x14ac:dyDescent="0.5">
      <c r="A90" s="271"/>
    </row>
    <row r="91" spans="1:11" x14ac:dyDescent="0.5">
      <c r="A91" s="271"/>
    </row>
    <row r="92" spans="1:11" x14ac:dyDescent="0.5">
      <c r="A92" s="271"/>
    </row>
    <row r="93" spans="1:11" x14ac:dyDescent="0.5">
      <c r="A93" s="271"/>
    </row>
    <row r="94" spans="1:11" x14ac:dyDescent="0.5">
      <c r="A94" s="271"/>
    </row>
    <row r="95" spans="1:11" x14ac:dyDescent="0.5">
      <c r="A95" s="271"/>
    </row>
    <row r="96" spans="1:11" x14ac:dyDescent="0.5">
      <c r="A96" s="271"/>
    </row>
    <row r="97" spans="1:13" x14ac:dyDescent="0.5">
      <c r="A97" s="271"/>
    </row>
    <row r="98" spans="1:13" x14ac:dyDescent="0.5">
      <c r="A98" s="271"/>
    </row>
    <row r="99" spans="1:13" x14ac:dyDescent="0.5">
      <c r="A99" s="271"/>
    </row>
    <row r="100" spans="1:13" s="173" customFormat="1" x14ac:dyDescent="0.5">
      <c r="A100" s="271"/>
      <c r="B100" s="270"/>
      <c r="C100" s="270"/>
      <c r="D100" s="271"/>
      <c r="E100" s="271"/>
      <c r="F100" s="271"/>
      <c r="G100" s="271"/>
      <c r="H100" s="271"/>
      <c r="I100" s="271"/>
      <c r="J100" s="271"/>
      <c r="K100" s="271"/>
      <c r="L100" s="10"/>
      <c r="M100" s="10"/>
    </row>
    <row r="101" spans="1:13" s="173" customFormat="1" x14ac:dyDescent="0.5">
      <c r="A101" s="271"/>
      <c r="B101" s="270"/>
      <c r="C101" s="270"/>
      <c r="D101" s="271"/>
      <c r="E101" s="271"/>
      <c r="F101" s="271"/>
      <c r="G101" s="271"/>
      <c r="H101" s="271"/>
      <c r="I101" s="271"/>
      <c r="J101" s="271"/>
      <c r="K101" s="271"/>
      <c r="L101" s="10"/>
      <c r="M101" s="10"/>
    </row>
    <row r="102" spans="1:13" s="173" customFormat="1" x14ac:dyDescent="0.5">
      <c r="A102" s="271"/>
      <c r="B102" s="270"/>
      <c r="C102" s="270"/>
      <c r="D102" s="271"/>
      <c r="E102" s="271"/>
      <c r="F102" s="271"/>
      <c r="G102" s="271"/>
      <c r="H102" s="271"/>
      <c r="I102" s="271"/>
      <c r="J102" s="271"/>
      <c r="K102" s="271"/>
      <c r="L102" s="10"/>
      <c r="M102" s="10"/>
    </row>
    <row r="103" spans="1:13" s="173" customFormat="1" x14ac:dyDescent="0.5">
      <c r="A103" s="271"/>
      <c r="B103" s="270"/>
      <c r="C103" s="270"/>
      <c r="D103" s="271"/>
      <c r="E103" s="271"/>
      <c r="F103" s="271"/>
      <c r="G103" s="271"/>
      <c r="H103" s="271"/>
      <c r="I103" s="271"/>
      <c r="J103" s="271"/>
      <c r="K103" s="271"/>
      <c r="L103" s="10"/>
      <c r="M103" s="10"/>
    </row>
    <row r="104" spans="1:13" s="173" customFormat="1" x14ac:dyDescent="0.5">
      <c r="A104" s="271"/>
      <c r="B104" s="270"/>
      <c r="C104" s="270"/>
      <c r="D104" s="271"/>
      <c r="E104" s="271"/>
      <c r="F104" s="271"/>
      <c r="G104" s="271"/>
      <c r="H104" s="271"/>
      <c r="I104" s="271"/>
      <c r="J104" s="271"/>
      <c r="K104" s="271"/>
      <c r="L104" s="10"/>
      <c r="M104" s="10"/>
    </row>
    <row r="105" spans="1:13" s="173" customFormat="1" x14ac:dyDescent="0.5">
      <c r="A105" s="271"/>
      <c r="B105" s="270"/>
      <c r="C105" s="270"/>
      <c r="D105" s="271"/>
      <c r="E105" s="271"/>
      <c r="F105" s="271"/>
      <c r="G105" s="271"/>
      <c r="H105" s="271"/>
      <c r="I105" s="271"/>
      <c r="J105" s="271"/>
      <c r="K105" s="271"/>
      <c r="L105" s="10"/>
      <c r="M105" s="10"/>
    </row>
    <row r="106" spans="1:13" s="173" customFormat="1" x14ac:dyDescent="0.5">
      <c r="A106" s="271"/>
      <c r="B106" s="270"/>
      <c r="C106" s="270"/>
      <c r="D106" s="271"/>
      <c r="E106" s="271"/>
      <c r="F106" s="271"/>
      <c r="G106" s="271"/>
      <c r="H106" s="271"/>
      <c r="I106" s="271"/>
      <c r="J106" s="271"/>
      <c r="K106" s="271"/>
      <c r="L106" s="10"/>
      <c r="M106" s="10"/>
    </row>
    <row r="107" spans="1:13" s="173" customFormat="1" x14ac:dyDescent="0.5">
      <c r="A107" s="271"/>
      <c r="B107" s="270"/>
      <c r="C107" s="270"/>
      <c r="D107" s="271"/>
      <c r="E107" s="271"/>
      <c r="F107" s="271"/>
      <c r="G107" s="271"/>
      <c r="H107" s="271"/>
      <c r="I107" s="271"/>
      <c r="J107" s="271"/>
      <c r="K107" s="271"/>
      <c r="L107" s="10"/>
      <c r="M107" s="10"/>
    </row>
    <row r="108" spans="1:13" s="173" customFormat="1" x14ac:dyDescent="0.5">
      <c r="A108" s="271"/>
      <c r="B108" s="270"/>
      <c r="C108" s="270"/>
      <c r="D108" s="271"/>
      <c r="E108" s="271"/>
      <c r="F108" s="271"/>
      <c r="G108" s="271"/>
      <c r="H108" s="271"/>
      <c r="I108" s="271"/>
      <c r="J108" s="271"/>
      <c r="K108" s="271"/>
      <c r="L108" s="10"/>
      <c r="M108" s="10"/>
    </row>
    <row r="109" spans="1:13" s="173" customFormat="1" x14ac:dyDescent="0.5">
      <c r="A109" s="271"/>
      <c r="B109" s="270"/>
      <c r="C109" s="270"/>
      <c r="D109" s="271"/>
      <c r="E109" s="271"/>
      <c r="F109" s="271"/>
      <c r="G109" s="271"/>
      <c r="H109" s="271"/>
      <c r="I109" s="271"/>
      <c r="J109" s="271"/>
      <c r="K109" s="271"/>
      <c r="L109" s="10"/>
      <c r="M109" s="10"/>
    </row>
    <row r="110" spans="1:13" s="173" customFormat="1" x14ac:dyDescent="0.5">
      <c r="A110" s="271"/>
      <c r="B110" s="270"/>
      <c r="C110" s="270"/>
      <c r="D110" s="271"/>
      <c r="E110" s="271"/>
      <c r="F110" s="271"/>
      <c r="G110" s="271"/>
      <c r="H110" s="271"/>
      <c r="I110" s="271"/>
      <c r="J110" s="271"/>
      <c r="K110" s="271"/>
      <c r="L110" s="10"/>
      <c r="M110" s="10"/>
    </row>
    <row r="111" spans="1:13" s="173" customFormat="1" x14ac:dyDescent="0.5">
      <c r="A111" s="271"/>
      <c r="B111" s="270"/>
      <c r="C111" s="270"/>
      <c r="D111" s="271"/>
      <c r="E111" s="271"/>
      <c r="F111" s="271"/>
      <c r="G111" s="271"/>
      <c r="H111" s="271"/>
      <c r="I111" s="271"/>
      <c r="J111" s="271"/>
      <c r="K111" s="271"/>
      <c r="L111" s="10"/>
      <c r="M111" s="10"/>
    </row>
    <row r="112" spans="1:13" s="173" customFormat="1" x14ac:dyDescent="0.5">
      <c r="A112" s="271"/>
      <c r="B112" s="270"/>
      <c r="C112" s="270"/>
      <c r="D112" s="271"/>
      <c r="E112" s="271"/>
      <c r="F112" s="271"/>
      <c r="G112" s="271"/>
      <c r="H112" s="271"/>
      <c r="I112" s="271"/>
      <c r="J112" s="271"/>
      <c r="K112" s="271"/>
      <c r="L112" s="10"/>
      <c r="M112" s="10"/>
    </row>
    <row r="113" spans="1:13" s="173" customFormat="1" x14ac:dyDescent="0.5">
      <c r="A113" s="271"/>
      <c r="B113" s="270"/>
      <c r="C113" s="270"/>
      <c r="D113" s="271"/>
      <c r="E113" s="271"/>
      <c r="F113" s="271"/>
      <c r="G113" s="271"/>
      <c r="H113" s="271"/>
      <c r="I113" s="271"/>
      <c r="J113" s="271"/>
      <c r="K113" s="271"/>
      <c r="L113" s="10"/>
      <c r="M113" s="10"/>
    </row>
    <row r="114" spans="1:13" s="173" customFormat="1" x14ac:dyDescent="0.5">
      <c r="A114" s="271"/>
      <c r="B114" s="270"/>
      <c r="C114" s="270"/>
      <c r="D114" s="271"/>
      <c r="E114" s="271"/>
      <c r="F114" s="271"/>
      <c r="G114" s="271"/>
      <c r="H114" s="271"/>
      <c r="I114" s="271"/>
      <c r="J114" s="271"/>
      <c r="K114" s="271"/>
      <c r="L114" s="10"/>
      <c r="M114" s="10"/>
    </row>
    <row r="115" spans="1:13" s="173" customFormat="1" x14ac:dyDescent="0.5">
      <c r="A115" s="271"/>
      <c r="B115" s="270"/>
      <c r="C115" s="270"/>
      <c r="D115" s="271"/>
      <c r="E115" s="271"/>
      <c r="F115" s="271"/>
      <c r="G115" s="271"/>
      <c r="H115" s="271"/>
      <c r="I115" s="271"/>
      <c r="J115" s="271"/>
      <c r="K115" s="271"/>
      <c r="L115" s="10"/>
      <c r="M115" s="10"/>
    </row>
    <row r="116" spans="1:13" s="173" customFormat="1" x14ac:dyDescent="0.5">
      <c r="A116" s="271"/>
      <c r="B116" s="270"/>
      <c r="C116" s="270"/>
      <c r="D116" s="271"/>
      <c r="E116" s="271"/>
      <c r="F116" s="271"/>
      <c r="G116" s="271"/>
      <c r="H116" s="271"/>
      <c r="I116" s="271"/>
      <c r="J116" s="271"/>
      <c r="K116" s="271"/>
      <c r="L116" s="10"/>
      <c r="M116" s="10"/>
    </row>
    <row r="117" spans="1:13" s="173" customFormat="1" x14ac:dyDescent="0.5">
      <c r="A117" s="271"/>
      <c r="B117" s="270"/>
      <c r="C117" s="270"/>
      <c r="D117" s="271"/>
      <c r="E117" s="271"/>
      <c r="F117" s="271"/>
      <c r="G117" s="271"/>
      <c r="H117" s="271"/>
      <c r="I117" s="271"/>
      <c r="J117" s="271"/>
      <c r="K117" s="271"/>
      <c r="L117" s="10"/>
      <c r="M117" s="10"/>
    </row>
    <row r="118" spans="1:13" s="173" customFormat="1" x14ac:dyDescent="0.5">
      <c r="A118" s="271"/>
      <c r="B118" s="270"/>
      <c r="C118" s="270"/>
      <c r="D118" s="271"/>
      <c r="E118" s="271"/>
      <c r="F118" s="271"/>
      <c r="G118" s="271"/>
      <c r="H118" s="271"/>
      <c r="I118" s="271"/>
      <c r="J118" s="271"/>
      <c r="K118" s="271"/>
      <c r="L118" s="10"/>
      <c r="M118" s="10"/>
    </row>
    <row r="119" spans="1:13" s="173" customFormat="1" x14ac:dyDescent="0.5">
      <c r="A119" s="271"/>
      <c r="B119" s="270"/>
      <c r="C119" s="270"/>
      <c r="D119" s="271"/>
      <c r="E119" s="271"/>
      <c r="F119" s="271"/>
      <c r="G119" s="271"/>
      <c r="H119" s="271"/>
      <c r="I119" s="271"/>
      <c r="J119" s="271"/>
      <c r="K119" s="271"/>
      <c r="L119" s="10"/>
      <c r="M119" s="10"/>
    </row>
    <row r="120" spans="1:13" s="173" customFormat="1" x14ac:dyDescent="0.5">
      <c r="A120" s="271"/>
      <c r="B120" s="270"/>
      <c r="C120" s="270"/>
      <c r="D120" s="271"/>
      <c r="E120" s="271"/>
      <c r="F120" s="271"/>
      <c r="G120" s="271"/>
      <c r="H120" s="271"/>
      <c r="I120" s="271"/>
      <c r="J120" s="271"/>
      <c r="K120" s="271"/>
      <c r="L120" s="10"/>
      <c r="M120" s="10"/>
    </row>
    <row r="121" spans="1:13" s="173" customFormat="1" x14ac:dyDescent="0.5">
      <c r="A121" s="271"/>
      <c r="B121" s="270"/>
      <c r="C121" s="270"/>
      <c r="D121" s="271"/>
      <c r="E121" s="271"/>
      <c r="F121" s="271"/>
      <c r="G121" s="271"/>
      <c r="H121" s="271"/>
      <c r="I121" s="271"/>
      <c r="J121" s="271"/>
      <c r="K121" s="271"/>
      <c r="L121" s="10"/>
      <c r="M121" s="10"/>
    </row>
    <row r="122" spans="1:13" s="173" customFormat="1" x14ac:dyDescent="0.5">
      <c r="A122" s="271"/>
      <c r="B122" s="270"/>
      <c r="C122" s="270"/>
      <c r="D122" s="271"/>
      <c r="E122" s="271"/>
      <c r="F122" s="271"/>
      <c r="G122" s="271"/>
      <c r="H122" s="271"/>
      <c r="I122" s="271"/>
      <c r="J122" s="271"/>
      <c r="K122" s="271"/>
      <c r="L122" s="10"/>
      <c r="M122" s="10"/>
    </row>
    <row r="123" spans="1:13" s="173" customFormat="1" x14ac:dyDescent="0.5">
      <c r="A123" s="271"/>
      <c r="B123" s="270"/>
      <c r="C123" s="270"/>
      <c r="D123" s="271"/>
      <c r="E123" s="271"/>
      <c r="F123" s="271"/>
      <c r="G123" s="271"/>
      <c r="H123" s="271"/>
      <c r="I123" s="271"/>
      <c r="J123" s="271"/>
      <c r="K123" s="271"/>
      <c r="L123" s="10"/>
      <c r="M123" s="10"/>
    </row>
    <row r="124" spans="1:13" s="173" customFormat="1" x14ac:dyDescent="0.5">
      <c r="A124" s="271"/>
      <c r="B124" s="270"/>
      <c r="C124" s="270"/>
      <c r="D124" s="271"/>
      <c r="E124" s="271"/>
      <c r="F124" s="271"/>
      <c r="G124" s="271"/>
      <c r="H124" s="271"/>
      <c r="I124" s="271"/>
      <c r="J124" s="271"/>
      <c r="K124" s="271"/>
      <c r="L124" s="10"/>
      <c r="M124" s="10"/>
    </row>
    <row r="125" spans="1:13" s="173" customFormat="1" x14ac:dyDescent="0.5">
      <c r="A125" s="271"/>
      <c r="B125" s="270"/>
      <c r="C125" s="270"/>
      <c r="D125" s="271"/>
      <c r="E125" s="271"/>
      <c r="F125" s="271"/>
      <c r="G125" s="271"/>
      <c r="H125" s="271"/>
      <c r="I125" s="271"/>
      <c r="J125" s="271"/>
      <c r="K125" s="271"/>
      <c r="L125" s="10"/>
      <c r="M125" s="10"/>
    </row>
    <row r="126" spans="1:13" s="173" customFormat="1" x14ac:dyDescent="0.5">
      <c r="A126" s="271"/>
      <c r="B126" s="270"/>
      <c r="C126" s="270"/>
      <c r="D126" s="271"/>
      <c r="E126" s="271"/>
      <c r="F126" s="271"/>
      <c r="G126" s="271"/>
      <c r="H126" s="271"/>
      <c r="I126" s="271"/>
      <c r="J126" s="271"/>
      <c r="K126" s="271"/>
      <c r="L126" s="10"/>
      <c r="M126" s="10"/>
    </row>
    <row r="127" spans="1:13" s="173" customFormat="1" x14ac:dyDescent="0.5">
      <c r="A127" s="271"/>
      <c r="B127" s="270"/>
      <c r="C127" s="270"/>
      <c r="D127" s="271"/>
      <c r="E127" s="271"/>
      <c r="F127" s="271"/>
      <c r="G127" s="271"/>
      <c r="H127" s="271"/>
      <c r="I127" s="271"/>
      <c r="J127" s="271"/>
      <c r="K127" s="271"/>
      <c r="L127" s="10"/>
      <c r="M127" s="10"/>
    </row>
    <row r="128" spans="1:13" s="173" customFormat="1" x14ac:dyDescent="0.5">
      <c r="A128" s="271"/>
      <c r="B128" s="270"/>
      <c r="C128" s="270"/>
      <c r="D128" s="271"/>
      <c r="E128" s="271"/>
      <c r="F128" s="271"/>
      <c r="G128" s="271"/>
      <c r="H128" s="271"/>
      <c r="I128" s="271"/>
      <c r="J128" s="271"/>
      <c r="K128" s="271"/>
      <c r="L128" s="10"/>
      <c r="M128" s="10"/>
    </row>
    <row r="129" spans="1:13" s="173" customFormat="1" x14ac:dyDescent="0.5">
      <c r="A129" s="271"/>
      <c r="B129" s="270"/>
      <c r="C129" s="270"/>
      <c r="D129" s="271"/>
      <c r="E129" s="271"/>
      <c r="F129" s="271"/>
      <c r="G129" s="271"/>
      <c r="H129" s="271"/>
      <c r="I129" s="271"/>
      <c r="J129" s="271"/>
      <c r="K129" s="271"/>
      <c r="L129" s="10"/>
      <c r="M129" s="10"/>
    </row>
    <row r="130" spans="1:13" s="173" customFormat="1" x14ac:dyDescent="0.5">
      <c r="A130" s="271"/>
      <c r="B130" s="270"/>
      <c r="C130" s="270"/>
      <c r="D130" s="271"/>
      <c r="E130" s="271"/>
      <c r="F130" s="271"/>
      <c r="G130" s="271"/>
      <c r="H130" s="271"/>
      <c r="I130" s="271"/>
      <c r="J130" s="271"/>
      <c r="K130" s="271"/>
      <c r="L130" s="10"/>
      <c r="M130" s="10"/>
    </row>
    <row r="131" spans="1:13" s="173" customFormat="1" x14ac:dyDescent="0.5">
      <c r="A131" s="271"/>
      <c r="B131" s="270"/>
      <c r="C131" s="270"/>
      <c r="D131" s="271"/>
      <c r="E131" s="271"/>
      <c r="F131" s="271"/>
      <c r="G131" s="271"/>
      <c r="H131" s="271"/>
      <c r="I131" s="271"/>
      <c r="J131" s="271"/>
      <c r="K131" s="271"/>
      <c r="L131" s="10"/>
      <c r="M131" s="10"/>
    </row>
    <row r="132" spans="1:13" s="173" customFormat="1" x14ac:dyDescent="0.5">
      <c r="A132" s="271"/>
      <c r="B132" s="270"/>
      <c r="C132" s="270"/>
      <c r="D132" s="271"/>
      <c r="E132" s="271"/>
      <c r="F132" s="271"/>
      <c r="G132" s="271"/>
      <c r="H132" s="271"/>
      <c r="I132" s="271"/>
      <c r="J132" s="271"/>
      <c r="K132" s="271"/>
      <c r="L132" s="10"/>
      <c r="M132" s="10"/>
    </row>
    <row r="133" spans="1:13" s="173" customFormat="1" x14ac:dyDescent="0.5">
      <c r="A133" s="271"/>
      <c r="B133" s="270"/>
      <c r="C133" s="270"/>
      <c r="D133" s="271"/>
      <c r="E133" s="271"/>
      <c r="F133" s="271"/>
      <c r="G133" s="271"/>
      <c r="H133" s="271"/>
      <c r="I133" s="271"/>
      <c r="J133" s="271"/>
      <c r="K133" s="271"/>
      <c r="L133" s="10"/>
      <c r="M133" s="10"/>
    </row>
    <row r="134" spans="1:13" s="173" customFormat="1" x14ac:dyDescent="0.5">
      <c r="A134" s="271"/>
      <c r="B134" s="270"/>
      <c r="C134" s="270"/>
      <c r="D134" s="271"/>
      <c r="E134" s="271"/>
      <c r="F134" s="271"/>
      <c r="G134" s="271"/>
      <c r="H134" s="271"/>
      <c r="I134" s="271"/>
      <c r="J134" s="271"/>
      <c r="K134" s="271"/>
      <c r="L134" s="10"/>
      <c r="M134" s="10"/>
    </row>
    <row r="135" spans="1:13" s="173" customFormat="1" x14ac:dyDescent="0.5">
      <c r="A135" s="271"/>
      <c r="B135" s="270"/>
      <c r="C135" s="270"/>
      <c r="D135" s="271"/>
      <c r="E135" s="271"/>
      <c r="F135" s="271"/>
      <c r="G135" s="271"/>
      <c r="H135" s="271"/>
      <c r="I135" s="271"/>
      <c r="J135" s="271"/>
      <c r="K135" s="271"/>
      <c r="L135" s="10"/>
      <c r="M135" s="10"/>
    </row>
    <row r="136" spans="1:13" s="173" customFormat="1" x14ac:dyDescent="0.5">
      <c r="A136" s="271"/>
      <c r="B136" s="270"/>
      <c r="C136" s="270"/>
      <c r="D136" s="271"/>
      <c r="E136" s="271"/>
      <c r="F136" s="271"/>
      <c r="G136" s="271"/>
      <c r="H136" s="271"/>
      <c r="I136" s="271"/>
      <c r="J136" s="271"/>
      <c r="K136" s="271"/>
      <c r="L136" s="10"/>
      <c r="M136" s="10"/>
    </row>
    <row r="137" spans="1:13" s="173" customFormat="1" x14ac:dyDescent="0.5">
      <c r="A137" s="271"/>
      <c r="B137" s="270"/>
      <c r="C137" s="270"/>
      <c r="D137" s="271"/>
      <c r="E137" s="271"/>
      <c r="F137" s="271"/>
      <c r="G137" s="271"/>
      <c r="H137" s="271"/>
      <c r="I137" s="271"/>
      <c r="J137" s="271"/>
      <c r="K137" s="271"/>
      <c r="L137" s="10"/>
      <c r="M137" s="10"/>
    </row>
    <row r="138" spans="1:13" s="173" customFormat="1" x14ac:dyDescent="0.5">
      <c r="A138" s="271"/>
      <c r="B138" s="270"/>
      <c r="C138" s="270"/>
      <c r="D138" s="271"/>
      <c r="E138" s="271"/>
      <c r="F138" s="271"/>
      <c r="G138" s="271"/>
      <c r="H138" s="271"/>
      <c r="I138" s="271"/>
      <c r="J138" s="271"/>
      <c r="K138" s="271"/>
      <c r="L138" s="10"/>
      <c r="M138" s="10"/>
    </row>
    <row r="139" spans="1:13" s="173" customFormat="1" x14ac:dyDescent="0.5">
      <c r="A139" s="271"/>
      <c r="B139" s="270"/>
      <c r="C139" s="270"/>
      <c r="D139" s="271"/>
      <c r="E139" s="271"/>
      <c r="F139" s="271"/>
      <c r="G139" s="271"/>
      <c r="H139" s="271"/>
      <c r="I139" s="271"/>
      <c r="J139" s="271"/>
      <c r="K139" s="271"/>
      <c r="L139" s="10"/>
      <c r="M139" s="10"/>
    </row>
    <row r="140" spans="1:13" s="173" customFormat="1" x14ac:dyDescent="0.5">
      <c r="A140" s="271"/>
      <c r="B140" s="270"/>
      <c r="C140" s="270"/>
      <c r="D140" s="271"/>
      <c r="E140" s="271"/>
      <c r="F140" s="271"/>
      <c r="G140" s="271"/>
      <c r="H140" s="271"/>
      <c r="I140" s="271"/>
      <c r="J140" s="271"/>
      <c r="K140" s="271"/>
      <c r="L140" s="10"/>
      <c r="M140" s="10"/>
    </row>
    <row r="141" spans="1:13" s="173" customFormat="1" x14ac:dyDescent="0.5">
      <c r="A141" s="271"/>
      <c r="B141" s="270"/>
      <c r="C141" s="270"/>
      <c r="D141" s="271"/>
      <c r="E141" s="271"/>
      <c r="F141" s="271"/>
      <c r="G141" s="271"/>
      <c r="H141" s="271"/>
      <c r="I141" s="271"/>
      <c r="J141" s="271"/>
      <c r="K141" s="271"/>
      <c r="L141" s="10"/>
      <c r="M141" s="10"/>
    </row>
    <row r="142" spans="1:13" s="173" customFormat="1" x14ac:dyDescent="0.5">
      <c r="A142" s="271"/>
      <c r="B142" s="270"/>
      <c r="C142" s="270"/>
      <c r="D142" s="271"/>
      <c r="E142" s="271"/>
      <c r="F142" s="271"/>
      <c r="G142" s="271"/>
      <c r="H142" s="271"/>
      <c r="I142" s="271"/>
      <c r="J142" s="271"/>
      <c r="K142" s="271"/>
      <c r="L142" s="10"/>
      <c r="M142" s="10"/>
    </row>
    <row r="143" spans="1:13" s="173" customFormat="1" x14ac:dyDescent="0.5">
      <c r="A143" s="271"/>
      <c r="B143" s="270"/>
      <c r="C143" s="270"/>
      <c r="D143" s="271"/>
      <c r="E143" s="271"/>
      <c r="F143" s="271"/>
      <c r="G143" s="271"/>
      <c r="H143" s="271"/>
      <c r="I143" s="271"/>
      <c r="J143" s="271"/>
      <c r="K143" s="271"/>
      <c r="L143" s="10"/>
      <c r="M143" s="10"/>
    </row>
    <row r="144" spans="1:13" s="173" customFormat="1" x14ac:dyDescent="0.5">
      <c r="A144" s="271"/>
      <c r="B144" s="270"/>
      <c r="C144" s="270"/>
      <c r="D144" s="271"/>
      <c r="E144" s="271"/>
      <c r="F144" s="271"/>
      <c r="G144" s="271"/>
      <c r="H144" s="271"/>
      <c r="I144" s="271"/>
      <c r="J144" s="271"/>
      <c r="K144" s="271"/>
      <c r="L144" s="10"/>
      <c r="M144" s="10"/>
    </row>
    <row r="145" spans="1:13" s="173" customFormat="1" x14ac:dyDescent="0.5">
      <c r="A145" s="271"/>
      <c r="B145" s="270"/>
      <c r="C145" s="270"/>
      <c r="D145" s="271"/>
      <c r="E145" s="271"/>
      <c r="F145" s="271"/>
      <c r="G145" s="271"/>
      <c r="H145" s="271"/>
      <c r="I145" s="271"/>
      <c r="J145" s="271"/>
      <c r="K145" s="271"/>
      <c r="L145" s="10"/>
      <c r="M145" s="10"/>
    </row>
    <row r="146" spans="1:13" s="173" customFormat="1" x14ac:dyDescent="0.5">
      <c r="A146" s="271"/>
      <c r="B146" s="270"/>
      <c r="C146" s="270"/>
      <c r="D146" s="271"/>
      <c r="E146" s="271"/>
      <c r="F146" s="271"/>
      <c r="G146" s="271"/>
      <c r="H146" s="271"/>
      <c r="I146" s="271"/>
      <c r="J146" s="271"/>
      <c r="K146" s="271"/>
      <c r="L146" s="10"/>
      <c r="M146" s="10"/>
    </row>
    <row r="147" spans="1:13" s="173" customFormat="1" x14ac:dyDescent="0.5">
      <c r="A147" s="271"/>
      <c r="B147" s="270"/>
      <c r="C147" s="270"/>
      <c r="D147" s="271"/>
      <c r="E147" s="271"/>
      <c r="F147" s="271"/>
      <c r="G147" s="271"/>
      <c r="H147" s="271"/>
      <c r="I147" s="271"/>
      <c r="J147" s="271"/>
      <c r="K147" s="271"/>
      <c r="L147" s="10"/>
      <c r="M147" s="10"/>
    </row>
    <row r="148" spans="1:13" s="173" customFormat="1" x14ac:dyDescent="0.5">
      <c r="A148" s="271"/>
      <c r="B148" s="270"/>
      <c r="C148" s="270"/>
      <c r="D148" s="271"/>
      <c r="E148" s="271"/>
      <c r="F148" s="271"/>
      <c r="G148" s="271"/>
      <c r="H148" s="271"/>
      <c r="I148" s="271"/>
      <c r="J148" s="271"/>
      <c r="K148" s="271"/>
      <c r="L148" s="10"/>
      <c r="M148" s="10"/>
    </row>
    <row r="149" spans="1:13" s="173" customFormat="1" x14ac:dyDescent="0.5">
      <c r="A149" s="271"/>
      <c r="B149" s="270"/>
      <c r="C149" s="270"/>
      <c r="D149" s="271"/>
      <c r="E149" s="271"/>
      <c r="F149" s="271"/>
      <c r="G149" s="271"/>
      <c r="H149" s="271"/>
      <c r="I149" s="271"/>
      <c r="J149" s="271"/>
      <c r="K149" s="271"/>
      <c r="L149" s="10"/>
      <c r="M149" s="10"/>
    </row>
    <row r="150" spans="1:13" s="173" customFormat="1" x14ac:dyDescent="0.5">
      <c r="A150" s="271"/>
      <c r="B150" s="270"/>
      <c r="C150" s="270"/>
      <c r="D150" s="271"/>
      <c r="E150" s="271"/>
      <c r="F150" s="271"/>
      <c r="G150" s="271"/>
      <c r="H150" s="271"/>
      <c r="I150" s="271"/>
      <c r="J150" s="271"/>
      <c r="K150" s="271"/>
      <c r="L150" s="10"/>
      <c r="M150" s="10"/>
    </row>
    <row r="151" spans="1:13" s="173" customFormat="1" x14ac:dyDescent="0.5">
      <c r="A151" s="271"/>
      <c r="B151" s="270"/>
      <c r="C151" s="270"/>
      <c r="D151" s="271"/>
      <c r="E151" s="271"/>
      <c r="F151" s="271"/>
      <c r="G151" s="271"/>
      <c r="H151" s="271"/>
      <c r="I151" s="271"/>
      <c r="J151" s="271"/>
      <c r="K151" s="271"/>
      <c r="L151" s="10"/>
      <c r="M151" s="10"/>
    </row>
    <row r="152" spans="1:13" s="173" customFormat="1" x14ac:dyDescent="0.5">
      <c r="A152" s="271"/>
      <c r="B152" s="270"/>
      <c r="C152" s="270"/>
      <c r="D152" s="271"/>
      <c r="E152" s="271"/>
      <c r="F152" s="271"/>
      <c r="G152" s="271"/>
      <c r="H152" s="271"/>
      <c r="I152" s="271"/>
      <c r="J152" s="271"/>
      <c r="K152" s="271"/>
      <c r="L152" s="10"/>
      <c r="M152" s="10"/>
    </row>
    <row r="153" spans="1:13" s="173" customFormat="1" x14ac:dyDescent="0.5">
      <c r="A153" s="271"/>
      <c r="B153" s="270"/>
      <c r="C153" s="270"/>
      <c r="D153" s="271"/>
      <c r="E153" s="271"/>
      <c r="F153" s="271"/>
      <c r="G153" s="271"/>
      <c r="H153" s="271"/>
      <c r="I153" s="271"/>
      <c r="J153" s="271"/>
      <c r="K153" s="271"/>
      <c r="L153" s="10"/>
      <c r="M153" s="10"/>
    </row>
    <row r="154" spans="1:13" s="173" customFormat="1" x14ac:dyDescent="0.5">
      <c r="A154" s="271"/>
      <c r="B154" s="270"/>
      <c r="C154" s="270"/>
      <c r="D154" s="271"/>
      <c r="E154" s="271"/>
      <c r="F154" s="271"/>
      <c r="G154" s="271"/>
      <c r="H154" s="271"/>
      <c r="I154" s="271"/>
      <c r="J154" s="271"/>
      <c r="K154" s="271"/>
      <c r="L154" s="10"/>
      <c r="M154" s="10"/>
    </row>
    <row r="155" spans="1:13" s="173" customFormat="1" x14ac:dyDescent="0.5">
      <c r="A155" s="271"/>
      <c r="B155" s="270"/>
      <c r="C155" s="270"/>
      <c r="D155" s="271"/>
      <c r="E155" s="271"/>
      <c r="F155" s="271"/>
      <c r="G155" s="271"/>
      <c r="H155" s="271"/>
      <c r="I155" s="271"/>
      <c r="J155" s="271"/>
      <c r="K155" s="271"/>
      <c r="L155" s="10"/>
      <c r="M155" s="10"/>
    </row>
    <row r="156" spans="1:13" s="173" customFormat="1" x14ac:dyDescent="0.5">
      <c r="A156" s="271"/>
      <c r="B156" s="270"/>
      <c r="C156" s="270"/>
      <c r="D156" s="271"/>
      <c r="E156" s="271"/>
      <c r="F156" s="271"/>
      <c r="G156" s="271"/>
      <c r="H156" s="271"/>
      <c r="I156" s="271"/>
      <c r="J156" s="271"/>
      <c r="K156" s="271"/>
      <c r="L156" s="10"/>
      <c r="M156" s="10"/>
    </row>
    <row r="157" spans="1:13" s="173" customFormat="1" x14ac:dyDescent="0.5">
      <c r="A157" s="271"/>
      <c r="B157" s="270"/>
      <c r="C157" s="270"/>
      <c r="D157" s="271"/>
      <c r="E157" s="271"/>
      <c r="F157" s="271"/>
      <c r="G157" s="271"/>
      <c r="H157" s="271"/>
      <c r="I157" s="271"/>
      <c r="J157" s="271"/>
      <c r="K157" s="271"/>
      <c r="L157" s="10"/>
      <c r="M157" s="10"/>
    </row>
    <row r="158" spans="1:13" s="173" customFormat="1" x14ac:dyDescent="0.5">
      <c r="A158" s="271"/>
      <c r="B158" s="270"/>
      <c r="C158" s="270"/>
      <c r="D158" s="271"/>
      <c r="E158" s="271"/>
      <c r="F158" s="271"/>
      <c r="G158" s="271"/>
      <c r="H158" s="271"/>
      <c r="I158" s="271"/>
      <c r="J158" s="271"/>
      <c r="K158" s="271"/>
      <c r="L158" s="10"/>
      <c r="M158" s="10"/>
    </row>
    <row r="159" spans="1:13" s="173" customFormat="1" x14ac:dyDescent="0.5">
      <c r="A159" s="271"/>
      <c r="B159" s="270"/>
      <c r="C159" s="270"/>
      <c r="D159" s="271"/>
      <c r="E159" s="271"/>
      <c r="F159" s="271"/>
      <c r="G159" s="271"/>
      <c r="H159" s="271"/>
      <c r="I159" s="271"/>
      <c r="J159" s="271"/>
      <c r="K159" s="271"/>
      <c r="L159" s="10"/>
      <c r="M159" s="10"/>
    </row>
    <row r="160" spans="1:13" s="173" customFormat="1" x14ac:dyDescent="0.5">
      <c r="A160" s="271"/>
      <c r="B160" s="270"/>
      <c r="C160" s="270"/>
      <c r="D160" s="271"/>
      <c r="E160" s="271"/>
      <c r="F160" s="271"/>
      <c r="G160" s="271"/>
      <c r="H160" s="271"/>
      <c r="I160" s="271"/>
      <c r="J160" s="271"/>
      <c r="K160" s="271"/>
      <c r="L160" s="10"/>
      <c r="M160" s="10"/>
    </row>
    <row r="161" spans="1:13" s="173" customFormat="1" x14ac:dyDescent="0.5">
      <c r="A161" s="271"/>
      <c r="B161" s="270"/>
      <c r="C161" s="270"/>
      <c r="D161" s="271"/>
      <c r="E161" s="271"/>
      <c r="F161" s="271"/>
      <c r="G161" s="271"/>
      <c r="H161" s="271"/>
      <c r="I161" s="271"/>
      <c r="J161" s="271"/>
      <c r="K161" s="271"/>
      <c r="L161" s="10"/>
      <c r="M161" s="10"/>
    </row>
    <row r="162" spans="1:13" s="173" customFormat="1" x14ac:dyDescent="0.5">
      <c r="A162" s="271"/>
      <c r="B162" s="270"/>
      <c r="C162" s="270"/>
      <c r="D162" s="271"/>
      <c r="E162" s="271"/>
      <c r="F162" s="271"/>
      <c r="G162" s="271"/>
      <c r="H162" s="271"/>
      <c r="I162" s="271"/>
      <c r="J162" s="271"/>
      <c r="K162" s="271"/>
      <c r="L162" s="10"/>
      <c r="M162" s="10"/>
    </row>
    <row r="163" spans="1:13" s="173" customFormat="1" x14ac:dyDescent="0.5">
      <c r="A163" s="271"/>
      <c r="B163" s="270"/>
      <c r="C163" s="270"/>
      <c r="D163" s="271"/>
      <c r="E163" s="271"/>
      <c r="F163" s="271"/>
      <c r="G163" s="271"/>
      <c r="H163" s="271"/>
      <c r="I163" s="271"/>
      <c r="J163" s="271"/>
      <c r="K163" s="271"/>
      <c r="L163" s="10"/>
      <c r="M163" s="10"/>
    </row>
    <row r="164" spans="1:13" s="173" customFormat="1" x14ac:dyDescent="0.5">
      <c r="A164" s="271"/>
      <c r="B164" s="270"/>
      <c r="C164" s="270"/>
      <c r="D164" s="271"/>
      <c r="E164" s="271"/>
      <c r="F164" s="271"/>
      <c r="G164" s="271"/>
      <c r="H164" s="271"/>
      <c r="I164" s="271"/>
      <c r="J164" s="271"/>
      <c r="K164" s="271"/>
      <c r="L164" s="10"/>
      <c r="M164" s="10"/>
    </row>
    <row r="165" spans="1:13" s="173" customFormat="1" x14ac:dyDescent="0.5">
      <c r="A165" s="271"/>
      <c r="B165" s="270"/>
      <c r="C165" s="270"/>
      <c r="D165" s="271"/>
      <c r="E165" s="271"/>
      <c r="F165" s="271"/>
      <c r="G165" s="271"/>
      <c r="H165" s="271"/>
      <c r="I165" s="271"/>
      <c r="J165" s="271"/>
      <c r="K165" s="271"/>
      <c r="L165" s="10"/>
      <c r="M165" s="10"/>
    </row>
    <row r="166" spans="1:13" s="173" customFormat="1" x14ac:dyDescent="0.5">
      <c r="A166" s="271"/>
      <c r="B166" s="270"/>
      <c r="C166" s="270"/>
      <c r="D166" s="271"/>
      <c r="E166" s="271"/>
      <c r="F166" s="271"/>
      <c r="G166" s="271"/>
      <c r="H166" s="271"/>
      <c r="I166" s="271"/>
      <c r="J166" s="271"/>
      <c r="K166" s="271"/>
      <c r="L166" s="10"/>
      <c r="M166" s="10"/>
    </row>
    <row r="167" spans="1:13" s="173" customFormat="1" x14ac:dyDescent="0.5">
      <c r="A167" s="271"/>
      <c r="B167" s="270"/>
      <c r="C167" s="270"/>
      <c r="D167" s="271"/>
      <c r="E167" s="271"/>
      <c r="F167" s="271"/>
      <c r="G167" s="271"/>
      <c r="H167" s="271"/>
      <c r="I167" s="271"/>
      <c r="J167" s="271"/>
      <c r="K167" s="271"/>
      <c r="L167" s="10"/>
      <c r="M167" s="10"/>
    </row>
    <row r="168" spans="1:13" s="173" customFormat="1" x14ac:dyDescent="0.5">
      <c r="A168" s="271"/>
      <c r="B168" s="270"/>
      <c r="C168" s="270"/>
      <c r="D168" s="271"/>
      <c r="E168" s="271"/>
      <c r="F168" s="271"/>
      <c r="G168" s="271"/>
      <c r="H168" s="271"/>
      <c r="I168" s="271"/>
      <c r="J168" s="271"/>
      <c r="K168" s="271"/>
      <c r="L168" s="10"/>
      <c r="M168" s="10"/>
    </row>
    <row r="169" spans="1:13" s="173" customFormat="1" x14ac:dyDescent="0.5">
      <c r="A169" s="271"/>
      <c r="B169" s="270"/>
      <c r="C169" s="270"/>
      <c r="D169" s="271"/>
      <c r="E169" s="271"/>
      <c r="F169" s="271"/>
      <c r="G169" s="271"/>
      <c r="H169" s="271"/>
      <c r="I169" s="271"/>
      <c r="J169" s="271"/>
      <c r="K169" s="271"/>
      <c r="L169" s="10"/>
      <c r="M169" s="10"/>
    </row>
    <row r="170" spans="1:13" s="173" customFormat="1" x14ac:dyDescent="0.5">
      <c r="A170" s="271"/>
      <c r="B170" s="270"/>
      <c r="C170" s="270"/>
      <c r="D170" s="271"/>
      <c r="E170" s="271"/>
      <c r="F170" s="271"/>
      <c r="G170" s="271"/>
      <c r="H170" s="271"/>
      <c r="I170" s="271"/>
      <c r="J170" s="271"/>
      <c r="K170" s="271"/>
      <c r="L170" s="10"/>
      <c r="M170" s="10"/>
    </row>
    <row r="171" spans="1:13" s="173" customFormat="1" x14ac:dyDescent="0.5">
      <c r="A171" s="271"/>
      <c r="B171" s="270"/>
      <c r="C171" s="270"/>
      <c r="D171" s="271"/>
      <c r="E171" s="271"/>
      <c r="F171" s="271"/>
      <c r="G171" s="271"/>
      <c r="H171" s="271"/>
      <c r="I171" s="271"/>
      <c r="J171" s="271"/>
      <c r="K171" s="271"/>
      <c r="L171" s="10"/>
      <c r="M171" s="10"/>
    </row>
    <row r="172" spans="1:13" s="173" customFormat="1" x14ac:dyDescent="0.5">
      <c r="A172" s="271"/>
      <c r="B172" s="270"/>
      <c r="C172" s="270"/>
      <c r="D172" s="271"/>
      <c r="E172" s="271"/>
      <c r="F172" s="271"/>
      <c r="G172" s="271"/>
      <c r="H172" s="271"/>
      <c r="I172" s="271"/>
      <c r="J172" s="271"/>
      <c r="K172" s="271"/>
      <c r="L172" s="10"/>
      <c r="M172" s="10"/>
    </row>
    <row r="173" spans="1:13" s="173" customFormat="1" x14ac:dyDescent="0.5">
      <c r="A173" s="271"/>
      <c r="B173" s="270"/>
      <c r="C173" s="270"/>
      <c r="D173" s="271"/>
      <c r="E173" s="271"/>
      <c r="F173" s="271"/>
      <c r="G173" s="271"/>
      <c r="H173" s="271"/>
      <c r="I173" s="271"/>
      <c r="J173" s="271"/>
      <c r="K173" s="271"/>
      <c r="L173" s="10"/>
      <c r="M173" s="10"/>
    </row>
    <row r="174" spans="1:13" s="173" customFormat="1" x14ac:dyDescent="0.5">
      <c r="A174" s="271"/>
      <c r="B174" s="270"/>
      <c r="C174" s="270"/>
      <c r="D174" s="271"/>
      <c r="E174" s="271"/>
      <c r="F174" s="271"/>
      <c r="G174" s="271"/>
      <c r="H174" s="271"/>
      <c r="I174" s="271"/>
      <c r="J174" s="271"/>
      <c r="K174" s="271"/>
      <c r="L174" s="10"/>
      <c r="M174" s="10"/>
    </row>
    <row r="175" spans="1:13" s="173" customFormat="1" x14ac:dyDescent="0.5">
      <c r="A175" s="271"/>
      <c r="B175" s="270"/>
      <c r="C175" s="270"/>
      <c r="D175" s="271"/>
      <c r="E175" s="271"/>
      <c r="F175" s="271"/>
      <c r="G175" s="271"/>
      <c r="H175" s="271"/>
      <c r="I175" s="271"/>
      <c r="J175" s="271"/>
      <c r="K175" s="271"/>
      <c r="L175" s="10"/>
      <c r="M175" s="10"/>
    </row>
    <row r="176" spans="1:13" s="173" customFormat="1" x14ac:dyDescent="0.5">
      <c r="A176" s="271"/>
      <c r="B176" s="270"/>
      <c r="C176" s="270"/>
      <c r="D176" s="271"/>
      <c r="E176" s="271"/>
      <c r="F176" s="271"/>
      <c r="G176" s="271"/>
      <c r="H176" s="271"/>
      <c r="I176" s="271"/>
      <c r="J176" s="271"/>
      <c r="K176" s="271"/>
      <c r="L176" s="10"/>
      <c r="M176" s="10"/>
    </row>
    <row r="177" spans="1:13" s="173" customFormat="1" x14ac:dyDescent="0.5">
      <c r="A177" s="271"/>
      <c r="B177" s="270"/>
      <c r="C177" s="270"/>
      <c r="D177" s="271"/>
      <c r="E177" s="271"/>
      <c r="F177" s="271"/>
      <c r="G177" s="271"/>
      <c r="H177" s="271"/>
      <c r="I177" s="271"/>
      <c r="J177" s="271"/>
      <c r="K177" s="271"/>
      <c r="L177" s="10"/>
      <c r="M177" s="10"/>
    </row>
    <row r="178" spans="1:13" s="173" customFormat="1" x14ac:dyDescent="0.5">
      <c r="A178" s="271"/>
      <c r="B178" s="270"/>
      <c r="C178" s="270"/>
      <c r="D178" s="271"/>
      <c r="E178" s="271"/>
      <c r="F178" s="271"/>
      <c r="G178" s="271"/>
      <c r="H178" s="271"/>
      <c r="I178" s="271"/>
      <c r="J178" s="271"/>
      <c r="K178" s="271"/>
      <c r="L178" s="10"/>
      <c r="M178" s="10"/>
    </row>
    <row r="179" spans="1:13" s="173" customFormat="1" x14ac:dyDescent="0.5">
      <c r="A179" s="271"/>
      <c r="B179" s="270"/>
      <c r="C179" s="270"/>
      <c r="D179" s="271"/>
      <c r="E179" s="271"/>
      <c r="F179" s="271"/>
      <c r="G179" s="271"/>
      <c r="H179" s="271"/>
      <c r="I179" s="271"/>
      <c r="J179" s="271"/>
      <c r="K179" s="271"/>
      <c r="L179" s="10"/>
      <c r="M179" s="10"/>
    </row>
    <row r="180" spans="1:13" s="173" customFormat="1" x14ac:dyDescent="0.5">
      <c r="A180" s="271"/>
      <c r="B180" s="270"/>
      <c r="C180" s="270"/>
      <c r="D180" s="271"/>
      <c r="E180" s="271"/>
      <c r="F180" s="271"/>
      <c r="G180" s="271"/>
      <c r="H180" s="271"/>
      <c r="I180" s="271"/>
      <c r="J180" s="271"/>
      <c r="K180" s="271"/>
      <c r="L180" s="10"/>
      <c r="M180" s="10"/>
    </row>
    <row r="181" spans="1:13" s="173" customFormat="1" x14ac:dyDescent="0.5">
      <c r="A181" s="271"/>
      <c r="B181" s="270"/>
      <c r="C181" s="270"/>
      <c r="D181" s="271"/>
      <c r="E181" s="271"/>
      <c r="F181" s="271"/>
      <c r="G181" s="271"/>
      <c r="H181" s="271"/>
      <c r="I181" s="271"/>
      <c r="J181" s="271"/>
      <c r="K181" s="271"/>
      <c r="L181" s="10"/>
      <c r="M181" s="10"/>
    </row>
    <row r="182" spans="1:13" s="173" customFormat="1" x14ac:dyDescent="0.5">
      <c r="A182" s="271"/>
      <c r="B182" s="270"/>
      <c r="C182" s="270"/>
      <c r="D182" s="271"/>
      <c r="E182" s="271"/>
      <c r="F182" s="271"/>
      <c r="G182" s="271"/>
      <c r="H182" s="271"/>
      <c r="I182" s="271"/>
      <c r="J182" s="271"/>
      <c r="K182" s="271"/>
      <c r="L182" s="10"/>
      <c r="M182" s="10"/>
    </row>
    <row r="183" spans="1:13" s="173" customFormat="1" x14ac:dyDescent="0.5">
      <c r="A183" s="271"/>
      <c r="B183" s="270"/>
      <c r="C183" s="270"/>
      <c r="D183" s="271"/>
      <c r="E183" s="271"/>
      <c r="F183" s="271"/>
      <c r="G183" s="271"/>
      <c r="H183" s="271"/>
      <c r="I183" s="271"/>
      <c r="J183" s="271"/>
      <c r="K183" s="271"/>
      <c r="L183" s="10"/>
      <c r="M183" s="10"/>
    </row>
    <row r="184" spans="1:13" s="173" customFormat="1" x14ac:dyDescent="0.5">
      <c r="A184" s="271"/>
      <c r="B184" s="270"/>
      <c r="C184" s="270"/>
      <c r="D184" s="271"/>
      <c r="E184" s="271"/>
      <c r="F184" s="271"/>
      <c r="G184" s="271"/>
      <c r="H184" s="271"/>
      <c r="I184" s="271"/>
      <c r="J184" s="271"/>
      <c r="K184" s="271"/>
      <c r="L184" s="10"/>
      <c r="M184" s="10"/>
    </row>
    <row r="185" spans="1:13" s="173" customFormat="1" x14ac:dyDescent="0.5">
      <c r="A185" s="271"/>
      <c r="B185" s="270"/>
      <c r="C185" s="270"/>
      <c r="D185" s="271"/>
      <c r="E185" s="271"/>
      <c r="F185" s="271"/>
      <c r="G185" s="271"/>
      <c r="H185" s="271"/>
      <c r="I185" s="271"/>
      <c r="J185" s="271"/>
      <c r="K185" s="271"/>
      <c r="L185" s="10"/>
      <c r="M185" s="10"/>
    </row>
    <row r="186" spans="1:13" s="173" customFormat="1" x14ac:dyDescent="0.5">
      <c r="A186" s="271"/>
      <c r="B186" s="270"/>
      <c r="C186" s="270"/>
      <c r="D186" s="271"/>
      <c r="E186" s="271"/>
      <c r="F186" s="271"/>
      <c r="G186" s="271"/>
      <c r="H186" s="271"/>
      <c r="I186" s="271"/>
      <c r="J186" s="271"/>
      <c r="K186" s="271"/>
      <c r="L186" s="10"/>
      <c r="M186" s="10"/>
    </row>
    <row r="187" spans="1:13" s="173" customFormat="1" x14ac:dyDescent="0.5">
      <c r="A187" s="271"/>
      <c r="B187" s="270"/>
      <c r="C187" s="270"/>
      <c r="D187" s="271"/>
      <c r="E187" s="271"/>
      <c r="F187" s="271"/>
      <c r="G187" s="271"/>
      <c r="H187" s="271"/>
      <c r="I187" s="271"/>
      <c r="J187" s="271"/>
      <c r="K187" s="271"/>
      <c r="L187" s="10"/>
      <c r="M187" s="10"/>
    </row>
    <row r="188" spans="1:13" s="173" customFormat="1" x14ac:dyDescent="0.5">
      <c r="A188" s="271"/>
      <c r="B188" s="270"/>
      <c r="C188" s="270"/>
      <c r="D188" s="271"/>
      <c r="E188" s="271"/>
      <c r="F188" s="271"/>
      <c r="G188" s="271"/>
      <c r="H188" s="271"/>
      <c r="I188" s="271"/>
      <c r="J188" s="271"/>
      <c r="K188" s="271"/>
      <c r="L188" s="10"/>
      <c r="M188" s="10"/>
    </row>
    <row r="189" spans="1:13" s="173" customFormat="1" x14ac:dyDescent="0.5">
      <c r="A189" s="271"/>
      <c r="B189" s="270"/>
      <c r="C189" s="270"/>
      <c r="D189" s="271"/>
      <c r="E189" s="271"/>
      <c r="F189" s="271"/>
      <c r="G189" s="271"/>
      <c r="H189" s="271"/>
      <c r="I189" s="271"/>
      <c r="J189" s="271"/>
      <c r="K189" s="271"/>
      <c r="L189" s="10"/>
      <c r="M189" s="10"/>
    </row>
    <row r="190" spans="1:13" s="173" customFormat="1" x14ac:dyDescent="0.5">
      <c r="A190" s="271"/>
      <c r="B190" s="270"/>
      <c r="C190" s="270"/>
      <c r="D190" s="271"/>
      <c r="E190" s="271"/>
      <c r="F190" s="271"/>
      <c r="G190" s="271"/>
      <c r="H190" s="271"/>
      <c r="I190" s="271"/>
      <c r="J190" s="271"/>
      <c r="K190" s="271"/>
      <c r="L190" s="10"/>
      <c r="M190" s="10"/>
    </row>
    <row r="191" spans="1:13" s="173" customFormat="1" x14ac:dyDescent="0.5">
      <c r="A191" s="271"/>
      <c r="B191" s="270"/>
      <c r="C191" s="270"/>
      <c r="D191" s="271"/>
      <c r="E191" s="271"/>
      <c r="F191" s="271"/>
      <c r="G191" s="271"/>
      <c r="H191" s="271"/>
      <c r="I191" s="271"/>
      <c r="J191" s="271"/>
      <c r="K191" s="271"/>
      <c r="L191" s="10"/>
      <c r="M191" s="10"/>
    </row>
    <row r="192" spans="1:13" s="173" customFormat="1" x14ac:dyDescent="0.5">
      <c r="A192" s="271"/>
      <c r="B192" s="270"/>
      <c r="C192" s="270"/>
      <c r="D192" s="271"/>
      <c r="E192" s="271"/>
      <c r="F192" s="271"/>
      <c r="G192" s="271"/>
      <c r="H192" s="271"/>
      <c r="I192" s="271"/>
      <c r="J192" s="271"/>
      <c r="K192" s="271"/>
      <c r="L192" s="10"/>
      <c r="M192" s="10"/>
    </row>
    <row r="193" spans="1:13" s="173" customFormat="1" x14ac:dyDescent="0.5">
      <c r="A193" s="271"/>
      <c r="B193" s="270"/>
      <c r="C193" s="270"/>
      <c r="D193" s="271"/>
      <c r="E193" s="271"/>
      <c r="F193" s="271"/>
      <c r="G193" s="271"/>
      <c r="H193" s="271"/>
      <c r="I193" s="271"/>
      <c r="J193" s="271"/>
      <c r="K193" s="271"/>
      <c r="L193" s="10"/>
      <c r="M193" s="10"/>
    </row>
    <row r="194" spans="1:13" s="173" customFormat="1" x14ac:dyDescent="0.5">
      <c r="A194" s="271"/>
      <c r="B194" s="270"/>
      <c r="C194" s="270"/>
      <c r="D194" s="271"/>
      <c r="E194" s="271"/>
      <c r="F194" s="271"/>
      <c r="G194" s="271"/>
      <c r="H194" s="271"/>
      <c r="I194" s="271"/>
      <c r="J194" s="271"/>
      <c r="K194" s="271"/>
      <c r="L194" s="10"/>
      <c r="M194" s="10"/>
    </row>
    <row r="195" spans="1:13" s="173" customFormat="1" x14ac:dyDescent="0.5">
      <c r="A195" s="271"/>
      <c r="B195" s="270"/>
      <c r="C195" s="270"/>
      <c r="D195" s="271"/>
      <c r="E195" s="271"/>
      <c r="F195" s="271"/>
      <c r="G195" s="271"/>
      <c r="H195" s="271"/>
      <c r="I195" s="271"/>
      <c r="J195" s="271"/>
      <c r="K195" s="271"/>
      <c r="L195" s="10"/>
      <c r="M195" s="10"/>
    </row>
    <row r="196" spans="1:13" s="173" customFormat="1" x14ac:dyDescent="0.5">
      <c r="A196" s="271"/>
      <c r="B196" s="270"/>
      <c r="C196" s="270"/>
      <c r="D196" s="271"/>
      <c r="E196" s="271"/>
      <c r="F196" s="271"/>
      <c r="G196" s="271"/>
      <c r="H196" s="271"/>
      <c r="I196" s="271"/>
      <c r="J196" s="271"/>
      <c r="K196" s="271"/>
      <c r="L196" s="10"/>
      <c r="M196" s="10"/>
    </row>
    <row r="197" spans="1:13" s="173" customFormat="1" x14ac:dyDescent="0.5">
      <c r="A197" s="271"/>
      <c r="B197" s="270"/>
      <c r="C197" s="270"/>
      <c r="D197" s="271"/>
      <c r="E197" s="271"/>
      <c r="F197" s="271"/>
      <c r="G197" s="271"/>
      <c r="H197" s="271"/>
      <c r="I197" s="271"/>
      <c r="J197" s="271"/>
      <c r="K197" s="271"/>
      <c r="L197" s="10"/>
      <c r="M197" s="10"/>
    </row>
    <row r="198" spans="1:13" s="173" customFormat="1" x14ac:dyDescent="0.5">
      <c r="A198" s="271"/>
      <c r="B198" s="270"/>
      <c r="C198" s="270"/>
      <c r="D198" s="271"/>
      <c r="E198" s="271"/>
      <c r="F198" s="271"/>
      <c r="G198" s="271"/>
      <c r="H198" s="271"/>
      <c r="I198" s="271"/>
      <c r="J198" s="271"/>
      <c r="K198" s="271"/>
      <c r="L198" s="10"/>
      <c r="M198" s="10"/>
    </row>
    <row r="199" spans="1:13" s="173" customFormat="1" x14ac:dyDescent="0.5">
      <c r="A199" s="271"/>
      <c r="B199" s="270"/>
      <c r="C199" s="270"/>
      <c r="D199" s="271"/>
      <c r="E199" s="271"/>
      <c r="F199" s="271"/>
      <c r="G199" s="271"/>
      <c r="H199" s="271"/>
      <c r="I199" s="271"/>
      <c r="J199" s="271"/>
      <c r="K199" s="271"/>
      <c r="L199" s="10"/>
      <c r="M199" s="10"/>
    </row>
    <row r="200" spans="1:13" s="173" customFormat="1" x14ac:dyDescent="0.5">
      <c r="A200" s="271"/>
      <c r="B200" s="270"/>
      <c r="C200" s="270"/>
      <c r="D200" s="271"/>
      <c r="E200" s="271"/>
      <c r="F200" s="271"/>
      <c r="G200" s="271"/>
      <c r="H200" s="271"/>
      <c r="I200" s="271"/>
      <c r="J200" s="271"/>
      <c r="K200" s="271"/>
      <c r="L200" s="10"/>
      <c r="M200" s="10"/>
    </row>
    <row r="201" spans="1:13" s="173" customFormat="1" x14ac:dyDescent="0.5">
      <c r="A201" s="271"/>
      <c r="B201" s="270"/>
      <c r="C201" s="270"/>
      <c r="D201" s="271"/>
      <c r="E201" s="271"/>
      <c r="F201" s="271"/>
      <c r="G201" s="271"/>
      <c r="H201" s="271"/>
      <c r="I201" s="271"/>
      <c r="J201" s="271"/>
      <c r="K201" s="271"/>
      <c r="L201" s="10"/>
      <c r="M201" s="10"/>
    </row>
    <row r="202" spans="1:13" s="173" customFormat="1" x14ac:dyDescent="0.5">
      <c r="A202" s="271"/>
      <c r="B202" s="270"/>
      <c r="C202" s="270"/>
      <c r="D202" s="271"/>
      <c r="E202" s="271"/>
      <c r="F202" s="271"/>
      <c r="G202" s="271"/>
      <c r="H202" s="271"/>
      <c r="I202" s="271"/>
      <c r="J202" s="271"/>
      <c r="K202" s="271"/>
      <c r="L202" s="10"/>
      <c r="M202" s="10"/>
    </row>
    <row r="203" spans="1:13" s="173" customFormat="1" x14ac:dyDescent="0.5">
      <c r="A203" s="271"/>
      <c r="B203" s="270"/>
      <c r="C203" s="270"/>
      <c r="D203" s="271"/>
      <c r="E203" s="271"/>
      <c r="F203" s="271"/>
      <c r="G203" s="271"/>
      <c r="H203" s="271"/>
      <c r="I203" s="271"/>
      <c r="J203" s="271"/>
      <c r="K203" s="271"/>
      <c r="L203" s="10"/>
      <c r="M203" s="10"/>
    </row>
    <row r="204" spans="1:13" s="173" customFormat="1" x14ac:dyDescent="0.5">
      <c r="A204" s="271"/>
      <c r="B204" s="270"/>
      <c r="C204" s="270"/>
      <c r="D204" s="271"/>
      <c r="E204" s="271"/>
      <c r="F204" s="271"/>
      <c r="G204" s="271"/>
      <c r="H204" s="271"/>
      <c r="I204" s="271"/>
      <c r="J204" s="271"/>
      <c r="K204" s="271"/>
      <c r="L204" s="10"/>
      <c r="M204" s="10"/>
    </row>
    <row r="205" spans="1:13" s="173" customFormat="1" x14ac:dyDescent="0.5">
      <c r="A205" s="271"/>
      <c r="B205" s="270"/>
      <c r="C205" s="270"/>
      <c r="D205" s="271"/>
      <c r="E205" s="271"/>
      <c r="F205" s="271"/>
      <c r="G205" s="271"/>
      <c r="H205" s="271"/>
      <c r="I205" s="271"/>
      <c r="J205" s="271"/>
      <c r="K205" s="271"/>
      <c r="L205" s="10"/>
      <c r="M205" s="10"/>
    </row>
    <row r="206" spans="1:13" s="173" customFormat="1" x14ac:dyDescent="0.5">
      <c r="A206" s="271"/>
      <c r="B206" s="270"/>
      <c r="C206" s="270"/>
      <c r="D206" s="271"/>
      <c r="E206" s="271"/>
      <c r="F206" s="271"/>
      <c r="G206" s="271"/>
      <c r="H206" s="271"/>
      <c r="I206" s="271"/>
      <c r="J206" s="271"/>
      <c r="K206" s="271"/>
      <c r="L206" s="10"/>
      <c r="M206" s="10"/>
    </row>
    <row r="207" spans="1:13" s="173" customFormat="1" x14ac:dyDescent="0.5">
      <c r="A207" s="271"/>
      <c r="B207" s="270"/>
      <c r="C207" s="270"/>
      <c r="D207" s="271"/>
      <c r="E207" s="271"/>
      <c r="F207" s="271"/>
      <c r="G207" s="271"/>
      <c r="H207" s="271"/>
      <c r="I207" s="271"/>
      <c r="J207" s="271"/>
      <c r="K207" s="271"/>
      <c r="L207" s="10"/>
      <c r="M207" s="10"/>
    </row>
    <row r="208" spans="1:13" s="173" customFormat="1" x14ac:dyDescent="0.5">
      <c r="A208" s="271"/>
      <c r="B208" s="270"/>
      <c r="C208" s="270"/>
      <c r="D208" s="271"/>
      <c r="E208" s="271"/>
      <c r="F208" s="271"/>
      <c r="G208" s="271"/>
      <c r="H208" s="271"/>
      <c r="I208" s="271"/>
      <c r="J208" s="271"/>
      <c r="K208" s="271"/>
      <c r="L208" s="10"/>
      <c r="M208" s="10"/>
    </row>
    <row r="209" spans="1:13" s="173" customFormat="1" x14ac:dyDescent="0.5">
      <c r="A209" s="271"/>
      <c r="B209" s="270"/>
      <c r="C209" s="270"/>
      <c r="D209" s="271"/>
      <c r="E209" s="271"/>
      <c r="F209" s="271"/>
      <c r="G209" s="271"/>
      <c r="H209" s="271"/>
      <c r="I209" s="271"/>
      <c r="J209" s="271"/>
      <c r="K209" s="271"/>
      <c r="L209" s="10"/>
      <c r="M209" s="10"/>
    </row>
    <row r="210" spans="1:13" s="173" customFormat="1" x14ac:dyDescent="0.5">
      <c r="A210" s="271"/>
      <c r="B210" s="270"/>
      <c r="C210" s="270"/>
      <c r="D210" s="271"/>
      <c r="E210" s="271"/>
      <c r="F210" s="271"/>
      <c r="G210" s="271"/>
      <c r="H210" s="271"/>
      <c r="I210" s="271"/>
      <c r="J210" s="271"/>
      <c r="K210" s="271"/>
      <c r="L210" s="10"/>
      <c r="M210" s="10"/>
    </row>
    <row r="211" spans="1:13" s="173" customFormat="1" x14ac:dyDescent="0.5">
      <c r="A211" s="271"/>
      <c r="B211" s="270"/>
      <c r="C211" s="270"/>
      <c r="D211" s="271"/>
      <c r="E211" s="271"/>
      <c r="F211" s="271"/>
      <c r="G211" s="271"/>
      <c r="H211" s="271"/>
      <c r="I211" s="271"/>
      <c r="J211" s="271"/>
      <c r="K211" s="271"/>
      <c r="L211" s="10"/>
      <c r="M211" s="10"/>
    </row>
    <row r="212" spans="1:13" s="173" customFormat="1" x14ac:dyDescent="0.5">
      <c r="A212" s="271"/>
      <c r="B212" s="270"/>
      <c r="C212" s="270"/>
      <c r="D212" s="271"/>
      <c r="E212" s="271"/>
      <c r="F212" s="271"/>
      <c r="G212" s="271"/>
      <c r="H212" s="271"/>
      <c r="I212" s="271"/>
      <c r="J212" s="271"/>
      <c r="K212" s="271"/>
      <c r="L212" s="10"/>
      <c r="M212" s="10"/>
    </row>
    <row r="213" spans="1:13" s="173" customFormat="1" x14ac:dyDescent="0.5">
      <c r="A213" s="271"/>
      <c r="B213" s="270"/>
      <c r="C213" s="270"/>
      <c r="D213" s="271"/>
      <c r="E213" s="271"/>
      <c r="F213" s="271"/>
      <c r="G213" s="271"/>
      <c r="H213" s="271"/>
      <c r="I213" s="271"/>
      <c r="J213" s="271"/>
      <c r="K213" s="271"/>
      <c r="L213" s="10"/>
      <c r="M213" s="10"/>
    </row>
    <row r="214" spans="1:13" s="173" customFormat="1" x14ac:dyDescent="0.5">
      <c r="A214" s="271"/>
      <c r="B214" s="270"/>
      <c r="C214" s="270"/>
      <c r="D214" s="271"/>
      <c r="E214" s="271"/>
      <c r="F214" s="271"/>
      <c r="G214" s="271"/>
      <c r="H214" s="271"/>
      <c r="I214" s="271"/>
      <c r="J214" s="271"/>
      <c r="K214" s="271"/>
      <c r="L214" s="10"/>
      <c r="M214" s="10"/>
    </row>
    <row r="215" spans="1:13" s="173" customFormat="1" x14ac:dyDescent="0.5">
      <c r="A215" s="271"/>
      <c r="B215" s="270"/>
      <c r="C215" s="270"/>
      <c r="D215" s="271"/>
      <c r="E215" s="271"/>
      <c r="F215" s="271"/>
      <c r="G215" s="271"/>
      <c r="H215" s="271"/>
      <c r="I215" s="271"/>
      <c r="J215" s="271"/>
      <c r="K215" s="271"/>
      <c r="L215" s="10"/>
      <c r="M215" s="10"/>
    </row>
    <row r="216" spans="1:13" s="173" customFormat="1" x14ac:dyDescent="0.5">
      <c r="A216" s="271"/>
      <c r="B216" s="270"/>
      <c r="C216" s="270"/>
      <c r="D216" s="271"/>
      <c r="E216" s="271"/>
      <c r="F216" s="271"/>
      <c r="G216" s="271"/>
      <c r="H216" s="271"/>
      <c r="I216" s="271"/>
      <c r="J216" s="271"/>
      <c r="K216" s="271"/>
      <c r="L216" s="10"/>
      <c r="M216" s="10"/>
    </row>
    <row r="217" spans="1:13" s="173" customFormat="1" x14ac:dyDescent="0.5">
      <c r="A217" s="271"/>
      <c r="B217" s="270"/>
      <c r="C217" s="270"/>
      <c r="D217" s="271"/>
      <c r="E217" s="271"/>
      <c r="F217" s="271"/>
      <c r="G217" s="271"/>
      <c r="H217" s="271"/>
      <c r="I217" s="271"/>
      <c r="J217" s="271"/>
      <c r="K217" s="271"/>
      <c r="L217" s="10"/>
      <c r="M217" s="10"/>
    </row>
    <row r="218" spans="1:13" s="173" customFormat="1" x14ac:dyDescent="0.5">
      <c r="A218" s="271"/>
      <c r="B218" s="270"/>
      <c r="C218" s="270"/>
      <c r="D218" s="271"/>
      <c r="E218" s="271"/>
      <c r="F218" s="271"/>
      <c r="G218" s="271"/>
      <c r="H218" s="271"/>
      <c r="I218" s="271"/>
      <c r="J218" s="271"/>
      <c r="K218" s="271"/>
      <c r="L218" s="10"/>
      <c r="M218" s="10"/>
    </row>
    <row r="219" spans="1:13" s="173" customFormat="1" x14ac:dyDescent="0.5">
      <c r="A219" s="271"/>
      <c r="B219" s="270"/>
      <c r="C219" s="270"/>
      <c r="D219" s="271"/>
      <c r="E219" s="271"/>
      <c r="F219" s="271"/>
      <c r="G219" s="271"/>
      <c r="H219" s="271"/>
      <c r="I219" s="271"/>
      <c r="J219" s="271"/>
      <c r="K219" s="271"/>
      <c r="L219" s="10"/>
      <c r="M219" s="10"/>
    </row>
    <row r="220" spans="1:13" s="173" customFormat="1" x14ac:dyDescent="0.5">
      <c r="A220" s="271"/>
      <c r="B220" s="270"/>
      <c r="C220" s="270"/>
      <c r="D220" s="271"/>
      <c r="E220" s="271"/>
      <c r="F220" s="271"/>
      <c r="G220" s="271"/>
      <c r="H220" s="271"/>
      <c r="I220" s="271"/>
      <c r="J220" s="271"/>
      <c r="K220" s="271"/>
      <c r="L220" s="10"/>
      <c r="M220" s="10"/>
    </row>
    <row r="221" spans="1:13" s="173" customFormat="1" x14ac:dyDescent="0.5">
      <c r="A221" s="271"/>
      <c r="B221" s="270"/>
      <c r="C221" s="270"/>
      <c r="D221" s="271"/>
      <c r="E221" s="271"/>
      <c r="F221" s="271"/>
      <c r="G221" s="271"/>
      <c r="H221" s="271"/>
      <c r="I221" s="271"/>
      <c r="J221" s="271"/>
      <c r="K221" s="271"/>
      <c r="L221" s="10"/>
      <c r="M221" s="10"/>
    </row>
    <row r="222" spans="1:13" s="173" customFormat="1" x14ac:dyDescent="0.5">
      <c r="A222" s="271"/>
      <c r="B222" s="270"/>
      <c r="C222" s="270"/>
      <c r="D222" s="271"/>
      <c r="E222" s="271"/>
      <c r="F222" s="271"/>
      <c r="G222" s="271"/>
      <c r="H222" s="271"/>
      <c r="I222" s="271"/>
      <c r="J222" s="271"/>
      <c r="K222" s="271"/>
      <c r="L222" s="10"/>
      <c r="M222" s="10"/>
    </row>
    <row r="223" spans="1:13" s="173" customFormat="1" x14ac:dyDescent="0.5">
      <c r="A223" s="271"/>
      <c r="B223" s="270"/>
      <c r="C223" s="270"/>
      <c r="D223" s="271"/>
      <c r="E223" s="271"/>
      <c r="F223" s="271"/>
      <c r="G223" s="271"/>
      <c r="H223" s="271"/>
      <c r="I223" s="271"/>
      <c r="J223" s="271"/>
      <c r="K223" s="271"/>
      <c r="L223" s="10"/>
      <c r="M223" s="10"/>
    </row>
    <row r="224" spans="1:13" s="173" customFormat="1" x14ac:dyDescent="0.5">
      <c r="A224" s="271"/>
      <c r="B224" s="270"/>
      <c r="C224" s="270"/>
      <c r="D224" s="271"/>
      <c r="E224" s="271"/>
      <c r="F224" s="271"/>
      <c r="G224" s="271"/>
      <c r="H224" s="271"/>
      <c r="I224" s="271"/>
      <c r="J224" s="271"/>
      <c r="K224" s="271"/>
      <c r="L224" s="10"/>
      <c r="M224" s="10"/>
    </row>
    <row r="225" spans="1:13" s="173" customFormat="1" x14ac:dyDescent="0.5">
      <c r="A225" s="271"/>
      <c r="B225" s="270"/>
      <c r="C225" s="270"/>
      <c r="D225" s="271"/>
      <c r="E225" s="271"/>
      <c r="F225" s="271"/>
      <c r="G225" s="271"/>
      <c r="H225" s="271"/>
      <c r="I225" s="271"/>
      <c r="J225" s="271"/>
      <c r="K225" s="271"/>
      <c r="L225" s="10"/>
      <c r="M225" s="10"/>
    </row>
    <row r="226" spans="1:13" s="173" customFormat="1" x14ac:dyDescent="0.5">
      <c r="A226" s="271"/>
      <c r="B226" s="270"/>
      <c r="C226" s="270"/>
      <c r="D226" s="271"/>
      <c r="E226" s="271"/>
      <c r="F226" s="271"/>
      <c r="G226" s="271"/>
      <c r="H226" s="271"/>
      <c r="I226" s="271"/>
      <c r="J226" s="271"/>
      <c r="K226" s="271"/>
      <c r="L226" s="10"/>
      <c r="M226" s="10"/>
    </row>
    <row r="227" spans="1:13" s="173" customFormat="1" x14ac:dyDescent="0.5">
      <c r="A227" s="271"/>
      <c r="B227" s="270"/>
      <c r="C227" s="270"/>
      <c r="D227" s="271"/>
      <c r="E227" s="271"/>
      <c r="F227" s="271"/>
      <c r="G227" s="271"/>
      <c r="H227" s="271"/>
      <c r="I227" s="271"/>
      <c r="J227" s="271"/>
      <c r="K227" s="271"/>
      <c r="L227" s="10"/>
      <c r="M227" s="10"/>
    </row>
    <row r="228" spans="1:13" s="173" customFormat="1" x14ac:dyDescent="0.5">
      <c r="A228" s="271"/>
      <c r="B228" s="270"/>
      <c r="C228" s="270"/>
      <c r="D228" s="271"/>
      <c r="E228" s="271"/>
      <c r="F228" s="271"/>
      <c r="G228" s="271"/>
      <c r="H228" s="271"/>
      <c r="I228" s="271"/>
      <c r="J228" s="271"/>
      <c r="K228" s="271"/>
      <c r="L228" s="10"/>
      <c r="M228" s="10"/>
    </row>
    <row r="229" spans="1:13" s="173" customFormat="1" x14ac:dyDescent="0.5">
      <c r="A229" s="271"/>
      <c r="B229" s="270"/>
      <c r="C229" s="270"/>
      <c r="D229" s="271"/>
      <c r="E229" s="271"/>
      <c r="F229" s="271"/>
      <c r="G229" s="271"/>
      <c r="H229" s="271"/>
      <c r="I229" s="271"/>
      <c r="J229" s="271"/>
      <c r="K229" s="271"/>
      <c r="L229" s="10"/>
      <c r="M229" s="10"/>
    </row>
    <row r="230" spans="1:13" s="173" customFormat="1" x14ac:dyDescent="0.5">
      <c r="A230" s="271"/>
      <c r="B230" s="270"/>
      <c r="C230" s="270"/>
      <c r="D230" s="271"/>
      <c r="E230" s="271"/>
      <c r="F230" s="271"/>
      <c r="G230" s="271"/>
      <c r="H230" s="271"/>
      <c r="I230" s="271"/>
      <c r="J230" s="271"/>
      <c r="K230" s="271"/>
      <c r="L230" s="10"/>
      <c r="M230" s="10"/>
    </row>
    <row r="231" spans="1:13" s="173" customFormat="1" x14ac:dyDescent="0.5">
      <c r="A231" s="271"/>
      <c r="B231" s="270"/>
      <c r="C231" s="270"/>
      <c r="D231" s="271"/>
      <c r="E231" s="271"/>
      <c r="F231" s="271"/>
      <c r="G231" s="271"/>
      <c r="H231" s="271"/>
      <c r="I231" s="271"/>
      <c r="J231" s="271"/>
      <c r="K231" s="271"/>
      <c r="L231" s="10"/>
      <c r="M231" s="10"/>
    </row>
    <row r="232" spans="1:13" s="173" customFormat="1" x14ac:dyDescent="0.5">
      <c r="A232" s="271"/>
      <c r="B232" s="270"/>
      <c r="C232" s="270"/>
      <c r="D232" s="271"/>
      <c r="E232" s="271"/>
      <c r="F232" s="271"/>
      <c r="G232" s="271"/>
      <c r="H232" s="271"/>
      <c r="I232" s="271"/>
      <c r="J232" s="271"/>
      <c r="K232" s="271"/>
      <c r="L232" s="10"/>
      <c r="M232" s="10"/>
    </row>
    <row r="233" spans="1:13" s="173" customFormat="1" x14ac:dyDescent="0.5">
      <c r="A233" s="271"/>
      <c r="B233" s="270"/>
      <c r="C233" s="270"/>
      <c r="D233" s="271"/>
      <c r="E233" s="271"/>
      <c r="F233" s="271"/>
      <c r="G233" s="271"/>
      <c r="H233" s="271"/>
      <c r="I233" s="271"/>
      <c r="J233" s="271"/>
      <c r="K233" s="271"/>
      <c r="L233" s="10"/>
      <c r="M233" s="10"/>
    </row>
    <row r="234" spans="1:13" s="173" customFormat="1" x14ac:dyDescent="0.5">
      <c r="A234" s="271"/>
      <c r="B234" s="270"/>
      <c r="C234" s="270"/>
      <c r="D234" s="271"/>
      <c r="E234" s="271"/>
      <c r="F234" s="271"/>
      <c r="G234" s="271"/>
      <c r="H234" s="271"/>
      <c r="I234" s="271"/>
      <c r="J234" s="271"/>
      <c r="K234" s="271"/>
      <c r="L234" s="10"/>
      <c r="M234" s="10"/>
    </row>
    <row r="235" spans="1:13" s="173" customFormat="1" x14ac:dyDescent="0.5">
      <c r="A235" s="271"/>
      <c r="B235" s="270"/>
      <c r="C235" s="270"/>
      <c r="D235" s="271"/>
      <c r="E235" s="271"/>
      <c r="F235" s="271"/>
      <c r="G235" s="271"/>
      <c r="H235" s="271"/>
      <c r="I235" s="271"/>
      <c r="J235" s="271"/>
      <c r="K235" s="271"/>
      <c r="L235" s="10"/>
      <c r="M235" s="10"/>
    </row>
    <row r="236" spans="1:13" s="173" customFormat="1" x14ac:dyDescent="0.5">
      <c r="A236" s="271"/>
      <c r="B236" s="270"/>
      <c r="C236" s="270"/>
      <c r="D236" s="271"/>
      <c r="E236" s="271"/>
      <c r="F236" s="271"/>
      <c r="G236" s="271"/>
      <c r="H236" s="271"/>
      <c r="I236" s="271"/>
      <c r="J236" s="271"/>
      <c r="K236" s="271"/>
      <c r="L236" s="10"/>
      <c r="M236" s="10"/>
    </row>
    <row r="237" spans="1:13" s="173" customFormat="1" x14ac:dyDescent="0.5">
      <c r="A237" s="271"/>
      <c r="B237" s="270"/>
      <c r="C237" s="270"/>
      <c r="D237" s="271"/>
      <c r="E237" s="271"/>
      <c r="F237" s="271"/>
      <c r="G237" s="271"/>
      <c r="H237" s="271"/>
      <c r="I237" s="271"/>
      <c r="J237" s="271"/>
      <c r="K237" s="271"/>
      <c r="L237" s="10"/>
      <c r="M237" s="10"/>
    </row>
    <row r="238" spans="1:13" s="173" customFormat="1" x14ac:dyDescent="0.5">
      <c r="A238" s="271"/>
      <c r="B238" s="270"/>
      <c r="C238" s="270"/>
      <c r="D238" s="271"/>
      <c r="E238" s="271"/>
      <c r="F238" s="271"/>
      <c r="G238" s="271"/>
      <c r="H238" s="271"/>
      <c r="I238" s="271"/>
      <c r="J238" s="271"/>
      <c r="K238" s="271"/>
      <c r="L238" s="10"/>
      <c r="M238" s="10"/>
    </row>
    <row r="239" spans="1:13" s="173" customFormat="1" x14ac:dyDescent="0.5">
      <c r="A239" s="271"/>
      <c r="B239" s="270"/>
      <c r="C239" s="270"/>
      <c r="D239" s="271"/>
      <c r="E239" s="271"/>
      <c r="F239" s="271"/>
      <c r="G239" s="271"/>
      <c r="H239" s="271"/>
      <c r="I239" s="271"/>
      <c r="J239" s="271"/>
      <c r="K239" s="271"/>
      <c r="L239" s="10"/>
      <c r="M239" s="10"/>
    </row>
    <row r="240" spans="1:13" s="173" customFormat="1" x14ac:dyDescent="0.5">
      <c r="A240" s="271"/>
      <c r="B240" s="270"/>
      <c r="C240" s="270"/>
      <c r="D240" s="271"/>
      <c r="E240" s="271"/>
      <c r="F240" s="271"/>
      <c r="G240" s="271"/>
      <c r="H240" s="271"/>
      <c r="I240" s="271"/>
      <c r="J240" s="271"/>
      <c r="K240" s="271"/>
      <c r="L240" s="10"/>
      <c r="M240" s="10"/>
    </row>
    <row r="241" spans="1:13" s="173" customFormat="1" x14ac:dyDescent="0.5">
      <c r="A241" s="271"/>
      <c r="B241" s="270"/>
      <c r="C241" s="270"/>
      <c r="D241" s="271"/>
      <c r="E241" s="271"/>
      <c r="F241" s="271"/>
      <c r="G241" s="271"/>
      <c r="H241" s="271"/>
      <c r="I241" s="271"/>
      <c r="J241" s="271"/>
      <c r="K241" s="271"/>
      <c r="L241" s="10"/>
      <c r="M241" s="10"/>
    </row>
    <row r="242" spans="1:13" s="173" customFormat="1" x14ac:dyDescent="0.5">
      <c r="A242" s="271"/>
      <c r="B242" s="270"/>
      <c r="C242" s="270"/>
      <c r="D242" s="271"/>
      <c r="E242" s="271"/>
      <c r="F242" s="271"/>
      <c r="G242" s="271"/>
      <c r="H242" s="271"/>
      <c r="I242" s="271"/>
      <c r="J242" s="271"/>
      <c r="K242" s="271"/>
      <c r="L242" s="10"/>
      <c r="M242" s="10"/>
    </row>
    <row r="243" spans="1:13" s="173" customFormat="1" x14ac:dyDescent="0.5">
      <c r="A243" s="271"/>
      <c r="B243" s="270"/>
      <c r="C243" s="270"/>
      <c r="D243" s="271"/>
      <c r="E243" s="271"/>
      <c r="F243" s="271"/>
      <c r="G243" s="271"/>
      <c r="H243" s="271"/>
      <c r="I243" s="271"/>
      <c r="J243" s="271"/>
      <c r="K243" s="271"/>
      <c r="L243" s="10"/>
      <c r="M243" s="10"/>
    </row>
    <row r="244" spans="1:13" s="173" customFormat="1" x14ac:dyDescent="0.5">
      <c r="A244" s="271"/>
      <c r="B244" s="270"/>
      <c r="C244" s="270"/>
      <c r="D244" s="271"/>
      <c r="E244" s="271"/>
      <c r="F244" s="271"/>
      <c r="G244" s="271"/>
      <c r="H244" s="271"/>
      <c r="I244" s="271"/>
      <c r="J244" s="271"/>
      <c r="K244" s="271"/>
      <c r="L244" s="10"/>
      <c r="M244" s="10"/>
    </row>
    <row r="245" spans="1:13" s="173" customFormat="1" x14ac:dyDescent="0.5">
      <c r="A245" s="271"/>
      <c r="B245" s="270"/>
      <c r="C245" s="270"/>
      <c r="D245" s="271"/>
      <c r="E245" s="271"/>
      <c r="F245" s="271"/>
      <c r="G245" s="271"/>
      <c r="H245" s="271"/>
      <c r="I245" s="271"/>
      <c r="J245" s="271"/>
      <c r="K245" s="271"/>
      <c r="L245" s="10"/>
      <c r="M245" s="10"/>
    </row>
    <row r="246" spans="1:13" s="173" customFormat="1" x14ac:dyDescent="0.5">
      <c r="A246" s="271"/>
      <c r="B246" s="270"/>
      <c r="C246" s="270"/>
      <c r="D246" s="271"/>
      <c r="E246" s="271"/>
      <c r="F246" s="271"/>
      <c r="G246" s="271"/>
      <c r="H246" s="271"/>
      <c r="I246" s="271"/>
      <c r="J246" s="271"/>
      <c r="K246" s="271"/>
      <c r="L246" s="10"/>
      <c r="M246" s="10"/>
    </row>
    <row r="247" spans="1:13" s="173" customFormat="1" x14ac:dyDescent="0.5">
      <c r="A247" s="271"/>
      <c r="B247" s="270"/>
      <c r="C247" s="270"/>
      <c r="D247" s="271"/>
      <c r="E247" s="271"/>
      <c r="F247" s="271"/>
      <c r="G247" s="271"/>
      <c r="H247" s="271"/>
      <c r="I247" s="271"/>
      <c r="J247" s="271"/>
      <c r="K247" s="271"/>
      <c r="L247" s="10"/>
      <c r="M247" s="10"/>
    </row>
    <row r="248" spans="1:13" s="173" customFormat="1" x14ac:dyDescent="0.5">
      <c r="A248" s="271"/>
      <c r="B248" s="270"/>
      <c r="C248" s="270"/>
      <c r="D248" s="271"/>
      <c r="E248" s="271"/>
      <c r="F248" s="271"/>
      <c r="G248" s="271"/>
      <c r="H248" s="271"/>
      <c r="I248" s="271"/>
      <c r="J248" s="271"/>
      <c r="K248" s="271"/>
      <c r="L248" s="10"/>
      <c r="M248" s="10"/>
    </row>
    <row r="249" spans="1:13" s="173" customFormat="1" x14ac:dyDescent="0.5">
      <c r="A249" s="271"/>
      <c r="B249" s="270"/>
      <c r="C249" s="270"/>
      <c r="D249" s="271"/>
      <c r="E249" s="271"/>
      <c r="F249" s="271"/>
      <c r="G249" s="271"/>
      <c r="H249" s="271"/>
      <c r="I249" s="271"/>
      <c r="J249" s="271"/>
      <c r="K249" s="271"/>
      <c r="L249" s="10"/>
      <c r="M249" s="10"/>
    </row>
    <row r="250" spans="1:13" s="173" customFormat="1" x14ac:dyDescent="0.5">
      <c r="A250" s="271"/>
      <c r="B250" s="270"/>
      <c r="C250" s="270"/>
      <c r="D250" s="271"/>
      <c r="E250" s="271"/>
      <c r="F250" s="271"/>
      <c r="G250" s="271"/>
      <c r="H250" s="271"/>
      <c r="I250" s="271"/>
      <c r="J250" s="271"/>
      <c r="K250" s="271"/>
      <c r="L250" s="10"/>
      <c r="M250" s="10"/>
    </row>
    <row r="251" spans="1:13" s="173" customFormat="1" x14ac:dyDescent="0.5">
      <c r="A251" s="271"/>
      <c r="B251" s="270"/>
      <c r="C251" s="270"/>
      <c r="D251" s="271"/>
      <c r="E251" s="271"/>
      <c r="F251" s="271"/>
      <c r="G251" s="271"/>
      <c r="H251" s="271"/>
      <c r="I251" s="271"/>
      <c r="J251" s="271"/>
      <c r="K251" s="271"/>
      <c r="L251" s="10"/>
      <c r="M251" s="10"/>
    </row>
    <row r="252" spans="1:13" s="173" customFormat="1" x14ac:dyDescent="0.5">
      <c r="A252" s="271"/>
      <c r="B252" s="270"/>
      <c r="C252" s="270"/>
      <c r="D252" s="271"/>
      <c r="E252" s="271"/>
      <c r="F252" s="271"/>
      <c r="G252" s="271"/>
      <c r="H252" s="271"/>
      <c r="I252" s="271"/>
      <c r="J252" s="271"/>
      <c r="K252" s="271"/>
      <c r="L252" s="10"/>
      <c r="M252" s="10"/>
    </row>
    <row r="253" spans="1:13" s="173" customFormat="1" x14ac:dyDescent="0.5">
      <c r="A253" s="271"/>
      <c r="B253" s="270"/>
      <c r="C253" s="270"/>
      <c r="D253" s="271"/>
      <c r="E253" s="271"/>
      <c r="F253" s="271"/>
      <c r="G253" s="271"/>
      <c r="H253" s="271"/>
      <c r="I253" s="271"/>
      <c r="J253" s="271"/>
      <c r="K253" s="271"/>
      <c r="L253" s="10"/>
      <c r="M253" s="10"/>
    </row>
    <row r="254" spans="1:13" s="173" customFormat="1" x14ac:dyDescent="0.5">
      <c r="A254" s="271"/>
      <c r="B254" s="270"/>
      <c r="C254" s="270"/>
      <c r="D254" s="271"/>
      <c r="E254" s="271"/>
      <c r="F254" s="271"/>
      <c r="G254" s="271"/>
      <c r="H254" s="271"/>
      <c r="I254" s="271"/>
      <c r="J254" s="271"/>
      <c r="K254" s="271"/>
      <c r="L254" s="10"/>
      <c r="M254" s="10"/>
    </row>
    <row r="255" spans="1:13" s="173" customFormat="1" x14ac:dyDescent="0.5">
      <c r="A255" s="271"/>
      <c r="B255" s="270"/>
      <c r="C255" s="270"/>
      <c r="D255" s="271"/>
      <c r="E255" s="271"/>
      <c r="F255" s="271"/>
      <c r="G255" s="271"/>
      <c r="H255" s="271"/>
      <c r="I255" s="271"/>
      <c r="J255" s="271"/>
      <c r="K255" s="271"/>
      <c r="L255" s="10"/>
      <c r="M255" s="10"/>
    </row>
    <row r="256" spans="1:13" s="173" customFormat="1" x14ac:dyDescent="0.5">
      <c r="A256" s="271"/>
      <c r="B256" s="270"/>
      <c r="C256" s="270"/>
      <c r="D256" s="271"/>
      <c r="E256" s="271"/>
      <c r="F256" s="271"/>
      <c r="G256" s="271"/>
      <c r="H256" s="271"/>
      <c r="I256" s="271"/>
      <c r="J256" s="271"/>
      <c r="K256" s="271"/>
      <c r="L256" s="10"/>
      <c r="M256" s="10"/>
    </row>
    <row r="257" spans="1:13" s="173" customFormat="1" x14ac:dyDescent="0.5">
      <c r="A257" s="271"/>
      <c r="B257" s="270"/>
      <c r="C257" s="270"/>
      <c r="D257" s="271"/>
      <c r="E257" s="271"/>
      <c r="F257" s="271"/>
      <c r="G257" s="271"/>
      <c r="H257" s="271"/>
      <c r="I257" s="271"/>
      <c r="J257" s="271"/>
      <c r="K257" s="271"/>
      <c r="L257" s="10"/>
      <c r="M257" s="10"/>
    </row>
    <row r="258" spans="1:13" s="173" customFormat="1" x14ac:dyDescent="0.5">
      <c r="A258" s="271"/>
      <c r="B258" s="270"/>
      <c r="C258" s="270"/>
      <c r="D258" s="271"/>
      <c r="E258" s="271"/>
      <c r="F258" s="271"/>
      <c r="G258" s="271"/>
      <c r="H258" s="271"/>
      <c r="I258" s="271"/>
      <c r="J258" s="271"/>
      <c r="K258" s="271"/>
      <c r="L258" s="10"/>
      <c r="M258" s="10"/>
    </row>
    <row r="259" spans="1:13" s="173" customFormat="1" x14ac:dyDescent="0.5">
      <c r="A259" s="271"/>
      <c r="B259" s="270"/>
      <c r="C259" s="270"/>
      <c r="D259" s="271"/>
      <c r="E259" s="271"/>
      <c r="F259" s="271"/>
      <c r="G259" s="271"/>
      <c r="H259" s="271"/>
      <c r="I259" s="271"/>
      <c r="J259" s="271"/>
      <c r="K259" s="271"/>
      <c r="L259" s="10"/>
      <c r="M259" s="10"/>
    </row>
    <row r="260" spans="1:13" s="173" customFormat="1" x14ac:dyDescent="0.5">
      <c r="A260" s="271"/>
      <c r="B260" s="270"/>
      <c r="C260" s="270"/>
      <c r="D260" s="271"/>
      <c r="E260" s="271"/>
      <c r="F260" s="271"/>
      <c r="G260" s="271"/>
      <c r="H260" s="271"/>
      <c r="I260" s="271"/>
      <c r="J260" s="271"/>
      <c r="K260" s="271"/>
      <c r="L260" s="10"/>
      <c r="M260" s="10"/>
    </row>
    <row r="261" spans="1:13" s="173" customFormat="1" x14ac:dyDescent="0.5">
      <c r="A261" s="271"/>
      <c r="B261" s="270"/>
      <c r="C261" s="270"/>
      <c r="D261" s="271"/>
      <c r="E261" s="271"/>
      <c r="F261" s="271"/>
      <c r="G261" s="271"/>
      <c r="H261" s="271"/>
      <c r="I261" s="271"/>
      <c r="J261" s="271"/>
      <c r="K261" s="271"/>
      <c r="L261" s="10"/>
      <c r="M261" s="10"/>
    </row>
    <row r="262" spans="1:13" s="173" customFormat="1" x14ac:dyDescent="0.5">
      <c r="A262" s="271"/>
      <c r="B262" s="270"/>
      <c r="C262" s="270"/>
      <c r="D262" s="271"/>
      <c r="E262" s="271"/>
      <c r="F262" s="271"/>
      <c r="G262" s="271"/>
      <c r="H262" s="271"/>
      <c r="I262" s="271"/>
      <c r="J262" s="271"/>
      <c r="K262" s="271"/>
      <c r="L262" s="10"/>
      <c r="M262" s="10"/>
    </row>
    <row r="263" spans="1:13" s="173" customFormat="1" x14ac:dyDescent="0.5">
      <c r="A263" s="271"/>
      <c r="B263" s="270"/>
      <c r="C263" s="270"/>
      <c r="D263" s="271"/>
      <c r="E263" s="271"/>
      <c r="F263" s="271"/>
      <c r="G263" s="271"/>
      <c r="H263" s="271"/>
      <c r="I263" s="271"/>
      <c r="J263" s="271"/>
      <c r="K263" s="271"/>
      <c r="L263" s="10"/>
      <c r="M263" s="10"/>
    </row>
    <row r="264" spans="1:13" s="173" customFormat="1" x14ac:dyDescent="0.5">
      <c r="A264" s="271"/>
      <c r="B264" s="270"/>
      <c r="C264" s="270"/>
      <c r="D264" s="271"/>
      <c r="E264" s="271"/>
      <c r="F264" s="271"/>
      <c r="G264" s="271"/>
      <c r="H264" s="271"/>
      <c r="I264" s="271"/>
      <c r="J264" s="271"/>
      <c r="K264" s="271"/>
      <c r="L264" s="10"/>
      <c r="M264" s="10"/>
    </row>
    <row r="265" spans="1:13" s="173" customFormat="1" x14ac:dyDescent="0.5">
      <c r="A265" s="271"/>
      <c r="B265" s="270"/>
      <c r="C265" s="270"/>
      <c r="D265" s="271"/>
      <c r="E265" s="271"/>
      <c r="F265" s="271"/>
      <c r="G265" s="271"/>
      <c r="H265" s="271"/>
      <c r="I265" s="271"/>
      <c r="J265" s="271"/>
      <c r="K265" s="271"/>
      <c r="L265" s="10"/>
      <c r="M265" s="10"/>
    </row>
    <row r="266" spans="1:13" s="173" customFormat="1" x14ac:dyDescent="0.5">
      <c r="A266" s="271"/>
      <c r="B266" s="270"/>
      <c r="C266" s="270"/>
      <c r="D266" s="271"/>
      <c r="E266" s="271"/>
      <c r="F266" s="271"/>
      <c r="G266" s="271"/>
      <c r="H266" s="271"/>
      <c r="I266" s="271"/>
      <c r="J266" s="271"/>
      <c r="K266" s="271"/>
      <c r="L266" s="10"/>
      <c r="M266" s="10"/>
    </row>
    <row r="267" spans="1:13" s="173" customFormat="1" x14ac:dyDescent="0.5">
      <c r="A267" s="271"/>
      <c r="B267" s="270"/>
      <c r="C267" s="270"/>
      <c r="D267" s="271"/>
      <c r="E267" s="271"/>
      <c r="F267" s="271"/>
      <c r="G267" s="271"/>
      <c r="H267" s="271"/>
      <c r="I267" s="271"/>
      <c r="J267" s="271"/>
      <c r="K267" s="271"/>
      <c r="L267" s="10"/>
      <c r="M267" s="10"/>
    </row>
    <row r="268" spans="1:13" s="173" customFormat="1" x14ac:dyDescent="0.5">
      <c r="A268" s="271"/>
      <c r="B268" s="270"/>
      <c r="C268" s="270"/>
      <c r="D268" s="271"/>
      <c r="E268" s="271"/>
      <c r="F268" s="271"/>
      <c r="G268" s="271"/>
      <c r="H268" s="271"/>
      <c r="I268" s="271"/>
      <c r="J268" s="271"/>
      <c r="K268" s="271"/>
      <c r="L268" s="10"/>
      <c r="M268" s="10"/>
    </row>
    <row r="269" spans="1:13" s="173" customFormat="1" x14ac:dyDescent="0.5">
      <c r="A269" s="271"/>
      <c r="B269" s="270"/>
      <c r="C269" s="270"/>
      <c r="D269" s="271"/>
      <c r="E269" s="271"/>
      <c r="F269" s="271"/>
      <c r="G269" s="271"/>
      <c r="H269" s="271"/>
      <c r="I269" s="271"/>
      <c r="J269" s="271"/>
      <c r="K269" s="271"/>
      <c r="L269" s="10"/>
      <c r="M269" s="10"/>
    </row>
    <row r="270" spans="1:13" s="173" customFormat="1" x14ac:dyDescent="0.5">
      <c r="A270" s="271"/>
      <c r="B270" s="270"/>
      <c r="C270" s="270"/>
      <c r="D270" s="271"/>
      <c r="E270" s="271"/>
      <c r="F270" s="271"/>
      <c r="G270" s="271"/>
      <c r="H270" s="271"/>
      <c r="I270" s="271"/>
      <c r="J270" s="271"/>
      <c r="K270" s="271"/>
      <c r="L270" s="10"/>
      <c r="M270" s="10"/>
    </row>
    <row r="271" spans="1:13" s="173" customFormat="1" x14ac:dyDescent="0.5">
      <c r="A271" s="271"/>
      <c r="B271" s="270"/>
      <c r="C271" s="270"/>
      <c r="D271" s="271"/>
      <c r="E271" s="271"/>
      <c r="F271" s="271"/>
      <c r="G271" s="271"/>
      <c r="H271" s="271"/>
      <c r="I271" s="271"/>
      <c r="J271" s="271"/>
      <c r="K271" s="271"/>
      <c r="L271" s="10"/>
      <c r="M271" s="10"/>
    </row>
    <row r="272" spans="1:13" s="173" customFormat="1" x14ac:dyDescent="0.5">
      <c r="A272" s="271"/>
      <c r="B272" s="270"/>
      <c r="C272" s="270"/>
      <c r="D272" s="271"/>
      <c r="E272" s="271"/>
      <c r="F272" s="271"/>
      <c r="G272" s="271"/>
      <c r="H272" s="271"/>
      <c r="I272" s="271"/>
      <c r="J272" s="271"/>
      <c r="K272" s="271"/>
      <c r="L272" s="10"/>
      <c r="M272" s="10"/>
    </row>
    <row r="273" spans="1:13" s="173" customFormat="1" x14ac:dyDescent="0.5">
      <c r="A273" s="271"/>
      <c r="B273" s="270"/>
      <c r="C273" s="270"/>
      <c r="D273" s="271"/>
      <c r="E273" s="271"/>
      <c r="F273" s="271"/>
      <c r="G273" s="271"/>
      <c r="H273" s="271"/>
      <c r="I273" s="271"/>
      <c r="J273" s="271"/>
      <c r="K273" s="271"/>
      <c r="L273" s="10"/>
      <c r="M273" s="10"/>
    </row>
    <row r="274" spans="1:13" s="173" customFormat="1" x14ac:dyDescent="0.5">
      <c r="A274" s="271"/>
      <c r="B274" s="270"/>
      <c r="C274" s="270"/>
      <c r="D274" s="271"/>
      <c r="E274" s="271"/>
      <c r="F274" s="271"/>
      <c r="G274" s="271"/>
      <c r="H274" s="271"/>
      <c r="I274" s="271"/>
      <c r="J274" s="271"/>
      <c r="K274" s="271"/>
      <c r="L274" s="10"/>
      <c r="M274" s="10"/>
    </row>
    <row r="275" spans="1:13" s="173" customFormat="1" x14ac:dyDescent="0.5">
      <c r="A275" s="271"/>
      <c r="B275" s="270"/>
      <c r="C275" s="270"/>
      <c r="D275" s="271"/>
      <c r="E275" s="271"/>
      <c r="F275" s="271"/>
      <c r="G275" s="271"/>
      <c r="H275" s="271"/>
      <c r="I275" s="271"/>
      <c r="J275" s="271"/>
      <c r="K275" s="271"/>
      <c r="L275" s="10"/>
      <c r="M275" s="10"/>
    </row>
    <row r="276" spans="1:13" s="173" customFormat="1" x14ac:dyDescent="0.5">
      <c r="A276" s="271"/>
      <c r="B276" s="270"/>
      <c r="C276" s="270"/>
      <c r="D276" s="271"/>
      <c r="E276" s="271"/>
      <c r="F276" s="271"/>
      <c r="G276" s="271"/>
      <c r="H276" s="271"/>
      <c r="I276" s="271"/>
      <c r="J276" s="271"/>
      <c r="K276" s="271"/>
      <c r="L276" s="10"/>
      <c r="M276" s="10"/>
    </row>
    <row r="277" spans="1:13" s="173" customFormat="1" x14ac:dyDescent="0.5">
      <c r="A277" s="271"/>
      <c r="B277" s="270"/>
      <c r="C277" s="270"/>
      <c r="D277" s="271"/>
      <c r="E277" s="271"/>
      <c r="F277" s="271"/>
      <c r="G277" s="271"/>
      <c r="H277" s="271"/>
      <c r="I277" s="271"/>
      <c r="J277" s="271"/>
      <c r="K277" s="271"/>
      <c r="L277" s="10"/>
      <c r="M277" s="10"/>
    </row>
    <row r="278" spans="1:13" s="173" customFormat="1" x14ac:dyDescent="0.5">
      <c r="A278" s="271"/>
      <c r="B278" s="270"/>
      <c r="C278" s="270"/>
      <c r="D278" s="271"/>
      <c r="E278" s="271"/>
      <c r="F278" s="271"/>
      <c r="G278" s="271"/>
      <c r="H278" s="271"/>
      <c r="I278" s="271"/>
      <c r="J278" s="271"/>
      <c r="K278" s="271"/>
      <c r="L278" s="10"/>
      <c r="M278" s="10"/>
    </row>
    <row r="279" spans="1:13" s="173" customFormat="1" x14ac:dyDescent="0.5">
      <c r="A279" s="271"/>
      <c r="B279" s="270"/>
      <c r="C279" s="270"/>
      <c r="D279" s="271"/>
      <c r="E279" s="271"/>
      <c r="F279" s="271"/>
      <c r="G279" s="271"/>
      <c r="H279" s="271"/>
      <c r="I279" s="271"/>
      <c r="J279" s="271"/>
      <c r="K279" s="271"/>
      <c r="L279" s="10"/>
      <c r="M279" s="10"/>
    </row>
    <row r="280" spans="1:13" s="173" customFormat="1" x14ac:dyDescent="0.5">
      <c r="A280" s="271"/>
      <c r="B280" s="270"/>
      <c r="C280" s="270"/>
      <c r="D280" s="271"/>
      <c r="E280" s="271"/>
      <c r="F280" s="271"/>
      <c r="G280" s="271"/>
      <c r="H280" s="271"/>
      <c r="I280" s="271"/>
      <c r="J280" s="271"/>
      <c r="K280" s="271"/>
      <c r="L280" s="10"/>
      <c r="M280" s="10"/>
    </row>
    <row r="281" spans="1:13" s="173" customFormat="1" x14ac:dyDescent="0.5">
      <c r="A281" s="271"/>
      <c r="B281" s="270"/>
      <c r="C281" s="270"/>
      <c r="D281" s="271"/>
      <c r="E281" s="271"/>
      <c r="F281" s="271"/>
      <c r="G281" s="271"/>
      <c r="H281" s="271"/>
      <c r="I281" s="271"/>
      <c r="J281" s="271"/>
      <c r="K281" s="271"/>
      <c r="L281" s="10"/>
      <c r="M281" s="10"/>
    </row>
    <row r="282" spans="1:13" s="173" customFormat="1" x14ac:dyDescent="0.5">
      <c r="A282" s="271"/>
      <c r="B282" s="270"/>
      <c r="C282" s="270"/>
      <c r="D282" s="271"/>
      <c r="E282" s="271"/>
      <c r="F282" s="271"/>
      <c r="G282" s="271"/>
      <c r="H282" s="271"/>
      <c r="I282" s="271"/>
      <c r="J282" s="271"/>
      <c r="K282" s="271"/>
      <c r="L282" s="10"/>
      <c r="M282" s="10"/>
    </row>
    <row r="283" spans="1:13" s="173" customFormat="1" x14ac:dyDescent="0.5">
      <c r="A283" s="271"/>
      <c r="B283" s="270"/>
      <c r="C283" s="270"/>
      <c r="D283" s="271"/>
      <c r="E283" s="271"/>
      <c r="F283" s="271"/>
      <c r="G283" s="271"/>
      <c r="H283" s="271"/>
      <c r="I283" s="271"/>
      <c r="J283" s="271"/>
      <c r="K283" s="271"/>
      <c r="L283" s="10"/>
      <c r="M283" s="10"/>
    </row>
    <row r="284" spans="1:13" s="173" customFormat="1" x14ac:dyDescent="0.5">
      <c r="A284" s="271"/>
      <c r="B284" s="270"/>
      <c r="C284" s="270"/>
      <c r="D284" s="271"/>
      <c r="E284" s="271"/>
      <c r="F284" s="271"/>
      <c r="G284" s="271"/>
      <c r="H284" s="271"/>
      <c r="I284" s="271"/>
      <c r="J284" s="271"/>
      <c r="K284" s="271"/>
      <c r="L284" s="10"/>
      <c r="M284" s="10"/>
    </row>
    <row r="285" spans="1:13" s="173" customFormat="1" x14ac:dyDescent="0.5">
      <c r="A285" s="271"/>
      <c r="B285" s="270"/>
      <c r="C285" s="270"/>
      <c r="D285" s="271"/>
      <c r="E285" s="271"/>
      <c r="F285" s="271"/>
      <c r="G285" s="271"/>
      <c r="H285" s="271"/>
      <c r="I285" s="271"/>
      <c r="J285" s="271"/>
      <c r="K285" s="271"/>
      <c r="L285" s="10"/>
      <c r="M285" s="10"/>
    </row>
    <row r="286" spans="1:13" s="173" customFormat="1" x14ac:dyDescent="0.5">
      <c r="A286" s="271"/>
      <c r="B286" s="270"/>
      <c r="C286" s="270"/>
      <c r="D286" s="271"/>
      <c r="E286" s="271"/>
      <c r="F286" s="271"/>
      <c r="G286" s="271"/>
      <c r="H286" s="271"/>
      <c r="I286" s="271"/>
      <c r="J286" s="271"/>
      <c r="K286" s="271"/>
      <c r="L286" s="10"/>
      <c r="M286" s="10"/>
    </row>
    <row r="287" spans="1:13" s="173" customFormat="1" x14ac:dyDescent="0.5">
      <c r="A287" s="271"/>
      <c r="B287" s="270"/>
      <c r="C287" s="270"/>
      <c r="D287" s="271"/>
      <c r="E287" s="271"/>
      <c r="F287" s="271"/>
      <c r="G287" s="271"/>
      <c r="H287" s="271"/>
      <c r="I287" s="271"/>
      <c r="J287" s="271"/>
      <c r="K287" s="271"/>
      <c r="L287" s="10"/>
      <c r="M287" s="10"/>
    </row>
    <row r="288" spans="1:13" s="173" customFormat="1" x14ac:dyDescent="0.5">
      <c r="A288" s="271"/>
      <c r="B288" s="270"/>
      <c r="C288" s="270"/>
      <c r="D288" s="271"/>
      <c r="E288" s="271"/>
      <c r="F288" s="271"/>
      <c r="G288" s="271"/>
      <c r="H288" s="271"/>
      <c r="I288" s="271"/>
      <c r="J288" s="271"/>
      <c r="K288" s="271"/>
      <c r="L288" s="10"/>
      <c r="M288" s="10"/>
    </row>
    <row r="289" spans="1:13" s="173" customFormat="1" x14ac:dyDescent="0.5">
      <c r="A289" s="271"/>
      <c r="B289" s="270"/>
      <c r="C289" s="270"/>
      <c r="D289" s="271"/>
      <c r="E289" s="271"/>
      <c r="F289" s="271"/>
      <c r="G289" s="271"/>
      <c r="H289" s="271"/>
      <c r="I289" s="271"/>
      <c r="J289" s="271"/>
      <c r="K289" s="271"/>
      <c r="L289" s="10"/>
      <c r="M289" s="10"/>
    </row>
    <row r="290" spans="1:13" s="173" customFormat="1" x14ac:dyDescent="0.5">
      <c r="A290" s="271"/>
      <c r="B290" s="270"/>
      <c r="C290" s="270"/>
      <c r="D290" s="271"/>
      <c r="E290" s="271"/>
      <c r="F290" s="271"/>
      <c r="G290" s="271"/>
      <c r="H290" s="271"/>
      <c r="I290" s="271"/>
      <c r="J290" s="271"/>
      <c r="K290" s="271"/>
      <c r="L290" s="10"/>
      <c r="M290" s="10"/>
    </row>
    <row r="291" spans="1:13" s="173" customFormat="1" x14ac:dyDescent="0.5">
      <c r="A291" s="271"/>
      <c r="B291" s="270"/>
      <c r="C291" s="270"/>
      <c r="D291" s="271"/>
      <c r="E291" s="271"/>
      <c r="F291" s="271"/>
      <c r="G291" s="271"/>
      <c r="H291" s="271"/>
      <c r="I291" s="271"/>
      <c r="J291" s="271"/>
      <c r="K291" s="271"/>
      <c r="L291" s="10"/>
      <c r="M291" s="10"/>
    </row>
    <row r="292" spans="1:13" s="173" customFormat="1" x14ac:dyDescent="0.5">
      <c r="A292" s="271"/>
      <c r="B292" s="270"/>
      <c r="C292" s="270"/>
      <c r="D292" s="271"/>
      <c r="E292" s="271"/>
      <c r="F292" s="271"/>
      <c r="G292" s="271"/>
      <c r="H292" s="271"/>
      <c r="I292" s="271"/>
      <c r="J292" s="271"/>
      <c r="K292" s="271"/>
      <c r="L292" s="10"/>
      <c r="M292" s="10"/>
    </row>
    <row r="293" spans="1:13" s="173" customFormat="1" x14ac:dyDescent="0.5">
      <c r="A293" s="271"/>
      <c r="B293" s="270"/>
      <c r="C293" s="270"/>
      <c r="D293" s="271"/>
      <c r="E293" s="271"/>
      <c r="F293" s="271"/>
      <c r="G293" s="271"/>
      <c r="H293" s="271"/>
      <c r="I293" s="271"/>
      <c r="J293" s="271"/>
      <c r="K293" s="271"/>
      <c r="L293" s="10"/>
      <c r="M293" s="10"/>
    </row>
    <row r="294" spans="1:13" s="173" customFormat="1" x14ac:dyDescent="0.5">
      <c r="A294" s="271"/>
      <c r="B294" s="270"/>
      <c r="C294" s="270"/>
      <c r="D294" s="271"/>
      <c r="E294" s="271"/>
      <c r="F294" s="271"/>
      <c r="G294" s="271"/>
      <c r="H294" s="271"/>
      <c r="I294" s="271"/>
      <c r="J294" s="271"/>
      <c r="K294" s="271"/>
      <c r="L294" s="10"/>
      <c r="M294" s="10"/>
    </row>
    <row r="295" spans="1:13" s="173" customFormat="1" x14ac:dyDescent="0.5">
      <c r="A295" s="271"/>
      <c r="B295" s="270"/>
      <c r="C295" s="270"/>
      <c r="D295" s="271"/>
      <c r="E295" s="271"/>
      <c r="F295" s="271"/>
      <c r="G295" s="271"/>
      <c r="H295" s="271"/>
      <c r="I295" s="271"/>
      <c r="J295" s="271"/>
      <c r="K295" s="271"/>
      <c r="L295" s="10"/>
      <c r="M295" s="10"/>
    </row>
    <row r="296" spans="1:13" s="173" customFormat="1" x14ac:dyDescent="0.5">
      <c r="A296" s="271"/>
      <c r="B296" s="270"/>
      <c r="C296" s="270"/>
      <c r="D296" s="271"/>
      <c r="E296" s="271"/>
      <c r="F296" s="271"/>
      <c r="G296" s="271"/>
      <c r="H296" s="271"/>
      <c r="I296" s="271"/>
      <c r="J296" s="271"/>
      <c r="K296" s="271"/>
      <c r="L296" s="10"/>
      <c r="M296" s="10"/>
    </row>
    <row r="297" spans="1:13" s="173" customFormat="1" x14ac:dyDescent="0.5">
      <c r="A297" s="271"/>
      <c r="B297" s="270"/>
      <c r="C297" s="270"/>
      <c r="D297" s="271"/>
      <c r="E297" s="271"/>
      <c r="F297" s="271"/>
      <c r="G297" s="271"/>
      <c r="H297" s="271"/>
      <c r="I297" s="271"/>
      <c r="J297" s="271"/>
      <c r="K297" s="271"/>
      <c r="L297" s="10"/>
      <c r="M297" s="10"/>
    </row>
    <row r="298" spans="1:13" s="173" customFormat="1" x14ac:dyDescent="0.5">
      <c r="A298" s="271"/>
      <c r="B298" s="270"/>
      <c r="C298" s="270"/>
      <c r="D298" s="271"/>
      <c r="E298" s="271"/>
      <c r="F298" s="271"/>
      <c r="G298" s="271"/>
      <c r="H298" s="271"/>
      <c r="I298" s="271"/>
      <c r="J298" s="271"/>
      <c r="K298" s="271"/>
      <c r="L298" s="10"/>
      <c r="M298" s="10"/>
    </row>
    <row r="299" spans="1:13" s="173" customFormat="1" x14ac:dyDescent="0.5">
      <c r="A299" s="271"/>
      <c r="B299" s="270"/>
      <c r="C299" s="270"/>
      <c r="D299" s="271"/>
      <c r="E299" s="271"/>
      <c r="F299" s="271"/>
      <c r="G299" s="271"/>
      <c r="H299" s="271"/>
      <c r="I299" s="271"/>
      <c r="J299" s="271"/>
      <c r="K299" s="271"/>
      <c r="L299" s="10"/>
      <c r="M299" s="10"/>
    </row>
    <row r="300" spans="1:13" s="173" customFormat="1" x14ac:dyDescent="0.5">
      <c r="A300" s="271"/>
      <c r="B300" s="270"/>
      <c r="C300" s="270"/>
      <c r="D300" s="271"/>
      <c r="E300" s="271"/>
      <c r="F300" s="271"/>
      <c r="G300" s="271"/>
      <c r="H300" s="271"/>
      <c r="I300" s="271"/>
      <c r="J300" s="271"/>
      <c r="K300" s="271"/>
      <c r="L300" s="10"/>
      <c r="M300" s="10"/>
    </row>
    <row r="301" spans="1:13" s="173" customFormat="1" x14ac:dyDescent="0.5">
      <c r="A301" s="271"/>
      <c r="B301" s="270"/>
      <c r="C301" s="270"/>
      <c r="D301" s="271"/>
      <c r="E301" s="271"/>
      <c r="F301" s="271"/>
      <c r="G301" s="271"/>
      <c r="H301" s="271"/>
      <c r="I301" s="271"/>
      <c r="J301" s="271"/>
      <c r="K301" s="271"/>
      <c r="L301" s="10"/>
      <c r="M301" s="10"/>
    </row>
    <row r="302" spans="1:13" s="173" customFormat="1" x14ac:dyDescent="0.5">
      <c r="A302" s="271"/>
      <c r="B302" s="270"/>
      <c r="C302" s="270"/>
      <c r="D302" s="271"/>
      <c r="E302" s="271"/>
      <c r="F302" s="271"/>
      <c r="G302" s="271"/>
      <c r="H302" s="271"/>
      <c r="I302" s="271"/>
      <c r="J302" s="271"/>
      <c r="K302" s="271"/>
      <c r="L302" s="10"/>
      <c r="M302" s="10"/>
    </row>
    <row r="303" spans="1:13" s="173" customFormat="1" x14ac:dyDescent="0.5">
      <c r="A303" s="271"/>
      <c r="B303" s="270"/>
      <c r="C303" s="270"/>
      <c r="D303" s="271"/>
      <c r="E303" s="271"/>
      <c r="F303" s="271"/>
      <c r="G303" s="271"/>
      <c r="H303" s="271"/>
      <c r="I303" s="271"/>
      <c r="J303" s="271"/>
      <c r="K303" s="271"/>
      <c r="L303" s="10"/>
      <c r="M303" s="10"/>
    </row>
    <row r="304" spans="1:13" s="173" customFormat="1" x14ac:dyDescent="0.5">
      <c r="A304" s="271"/>
      <c r="B304" s="270"/>
      <c r="C304" s="270"/>
      <c r="D304" s="271"/>
      <c r="E304" s="271"/>
      <c r="F304" s="271"/>
      <c r="G304" s="271"/>
      <c r="H304" s="271"/>
      <c r="I304" s="271"/>
      <c r="J304" s="271"/>
      <c r="K304" s="271"/>
      <c r="L304" s="10"/>
      <c r="M304" s="10"/>
    </row>
    <row r="305" spans="1:13" s="173" customFormat="1" x14ac:dyDescent="0.5">
      <c r="A305" s="271"/>
      <c r="B305" s="270"/>
      <c r="C305" s="270"/>
      <c r="D305" s="271"/>
      <c r="E305" s="271"/>
      <c r="F305" s="271"/>
      <c r="G305" s="271"/>
      <c r="H305" s="271"/>
      <c r="I305" s="271"/>
      <c r="J305" s="271"/>
      <c r="K305" s="271"/>
      <c r="L305" s="10"/>
      <c r="M305" s="10"/>
    </row>
    <row r="306" spans="1:13" s="173" customFormat="1" x14ac:dyDescent="0.5">
      <c r="A306" s="271"/>
      <c r="B306" s="270"/>
      <c r="C306" s="270"/>
      <c r="D306" s="271"/>
      <c r="E306" s="271"/>
      <c r="F306" s="271"/>
      <c r="G306" s="271"/>
      <c r="H306" s="271"/>
      <c r="I306" s="271"/>
      <c r="J306" s="271"/>
      <c r="K306" s="271"/>
      <c r="L306" s="10"/>
      <c r="M306" s="10"/>
    </row>
    <row r="307" spans="1:13" s="173" customFormat="1" x14ac:dyDescent="0.5">
      <c r="A307" s="271"/>
      <c r="B307" s="270"/>
      <c r="C307" s="270"/>
      <c r="D307" s="271"/>
      <c r="E307" s="271"/>
      <c r="F307" s="271"/>
      <c r="G307" s="271"/>
      <c r="H307" s="271"/>
      <c r="I307" s="271"/>
      <c r="J307" s="271"/>
      <c r="K307" s="271"/>
      <c r="L307" s="10"/>
      <c r="M307" s="10"/>
    </row>
    <row r="308" spans="1:13" s="173" customFormat="1" x14ac:dyDescent="0.5">
      <c r="A308" s="271"/>
      <c r="B308" s="270"/>
      <c r="C308" s="270"/>
      <c r="D308" s="271"/>
      <c r="E308" s="271"/>
      <c r="F308" s="271"/>
      <c r="G308" s="271"/>
      <c r="H308" s="271"/>
      <c r="I308" s="271"/>
      <c r="J308" s="271"/>
      <c r="K308" s="271"/>
      <c r="L308" s="10"/>
      <c r="M308" s="10"/>
    </row>
    <row r="309" spans="1:13" s="173" customFormat="1" x14ac:dyDescent="0.5">
      <c r="A309" s="271"/>
      <c r="B309" s="270"/>
      <c r="C309" s="270"/>
      <c r="D309" s="271"/>
      <c r="E309" s="271"/>
      <c r="F309" s="271"/>
      <c r="G309" s="271"/>
      <c r="H309" s="271"/>
      <c r="I309" s="271"/>
      <c r="J309" s="271"/>
      <c r="K309" s="271"/>
      <c r="L309" s="10"/>
      <c r="M309" s="10"/>
    </row>
    <row r="310" spans="1:13" s="173" customFormat="1" x14ac:dyDescent="0.5">
      <c r="A310" s="271"/>
      <c r="B310" s="270"/>
      <c r="C310" s="270"/>
      <c r="D310" s="271"/>
      <c r="E310" s="271"/>
      <c r="F310" s="271"/>
      <c r="G310" s="271"/>
      <c r="H310" s="271"/>
      <c r="I310" s="271"/>
      <c r="J310" s="271"/>
      <c r="K310" s="271"/>
      <c r="L310" s="10"/>
      <c r="M310" s="10"/>
    </row>
    <row r="311" spans="1:13" s="173" customFormat="1" x14ac:dyDescent="0.5">
      <c r="A311" s="271"/>
      <c r="B311" s="270"/>
      <c r="C311" s="270"/>
      <c r="D311" s="271"/>
      <c r="E311" s="271"/>
      <c r="F311" s="271"/>
      <c r="G311" s="271"/>
      <c r="H311" s="271"/>
      <c r="I311" s="271"/>
      <c r="J311" s="271"/>
      <c r="K311" s="271"/>
      <c r="L311" s="10"/>
      <c r="M311" s="10"/>
    </row>
    <row r="312" spans="1:13" s="173" customFormat="1" x14ac:dyDescent="0.5">
      <c r="A312" s="271"/>
      <c r="B312" s="270"/>
      <c r="C312" s="270"/>
      <c r="D312" s="271"/>
      <c r="E312" s="271"/>
      <c r="F312" s="271"/>
      <c r="G312" s="271"/>
      <c r="H312" s="271"/>
      <c r="I312" s="271"/>
      <c r="J312" s="271"/>
      <c r="K312" s="271"/>
      <c r="L312" s="10"/>
      <c r="M312" s="10"/>
    </row>
    <row r="313" spans="1:13" s="173" customFormat="1" x14ac:dyDescent="0.5">
      <c r="A313" s="271"/>
      <c r="B313" s="270"/>
      <c r="C313" s="270"/>
      <c r="D313" s="271"/>
      <c r="E313" s="271"/>
      <c r="F313" s="271"/>
      <c r="G313" s="271"/>
      <c r="H313" s="271"/>
      <c r="I313" s="271"/>
      <c r="J313" s="271"/>
      <c r="K313" s="271"/>
      <c r="L313" s="10"/>
      <c r="M313" s="10"/>
    </row>
    <row r="314" spans="1:13" s="173" customFormat="1" x14ac:dyDescent="0.5">
      <c r="A314" s="271"/>
      <c r="B314" s="270"/>
      <c r="C314" s="270"/>
      <c r="D314" s="271"/>
      <c r="E314" s="271"/>
      <c r="F314" s="271"/>
      <c r="G314" s="271"/>
      <c r="H314" s="271"/>
      <c r="I314" s="271"/>
      <c r="J314" s="271"/>
      <c r="K314" s="271"/>
      <c r="L314" s="10"/>
      <c r="M314" s="10"/>
    </row>
    <row r="315" spans="1:13" s="173" customFormat="1" x14ac:dyDescent="0.5">
      <c r="A315" s="271"/>
      <c r="B315" s="270"/>
      <c r="C315" s="270"/>
      <c r="D315" s="271"/>
      <c r="E315" s="271"/>
      <c r="F315" s="271"/>
      <c r="G315" s="271"/>
      <c r="H315" s="271"/>
      <c r="I315" s="271"/>
      <c r="J315" s="271"/>
      <c r="K315" s="271"/>
      <c r="L315" s="10"/>
      <c r="M315" s="10"/>
    </row>
    <row r="316" spans="1:13" s="173" customFormat="1" x14ac:dyDescent="0.5">
      <c r="A316" s="271"/>
      <c r="B316" s="270"/>
      <c r="C316" s="270"/>
      <c r="D316" s="271"/>
      <c r="E316" s="271"/>
      <c r="F316" s="271"/>
      <c r="G316" s="271"/>
      <c r="H316" s="271"/>
      <c r="I316" s="271"/>
      <c r="J316" s="271"/>
      <c r="K316" s="271"/>
      <c r="L316" s="10"/>
      <c r="M316" s="10"/>
    </row>
    <row r="317" spans="1:13" s="173" customFormat="1" x14ac:dyDescent="0.5">
      <c r="A317" s="271"/>
      <c r="B317" s="270"/>
      <c r="C317" s="270"/>
      <c r="D317" s="271"/>
      <c r="E317" s="271"/>
      <c r="F317" s="271"/>
      <c r="G317" s="271"/>
      <c r="H317" s="271"/>
      <c r="I317" s="271"/>
      <c r="J317" s="271"/>
      <c r="K317" s="271"/>
      <c r="L317" s="10"/>
      <c r="M317" s="10"/>
    </row>
    <row r="318" spans="1:13" s="173" customFormat="1" x14ac:dyDescent="0.5">
      <c r="A318" s="271"/>
      <c r="B318" s="270"/>
      <c r="C318" s="270"/>
      <c r="D318" s="271"/>
      <c r="E318" s="271"/>
      <c r="F318" s="271"/>
      <c r="G318" s="271"/>
      <c r="H318" s="271"/>
      <c r="I318" s="271"/>
      <c r="J318" s="271"/>
      <c r="K318" s="271"/>
      <c r="L318" s="10"/>
      <c r="M318" s="10"/>
    </row>
    <row r="319" spans="1:13" s="173" customFormat="1" x14ac:dyDescent="0.5">
      <c r="A319" s="271"/>
      <c r="B319" s="270"/>
      <c r="C319" s="270"/>
      <c r="D319" s="271"/>
      <c r="E319" s="271"/>
      <c r="F319" s="271"/>
      <c r="G319" s="271"/>
      <c r="H319" s="271"/>
      <c r="I319" s="271"/>
      <c r="J319" s="271"/>
      <c r="K319" s="271"/>
      <c r="L319" s="10"/>
      <c r="M319" s="10"/>
    </row>
    <row r="320" spans="1:13" s="173" customFormat="1" x14ac:dyDescent="0.5">
      <c r="A320" s="271"/>
      <c r="B320" s="270"/>
      <c r="C320" s="270"/>
      <c r="D320" s="271"/>
      <c r="E320" s="271"/>
      <c r="F320" s="271"/>
      <c r="G320" s="271"/>
      <c r="H320" s="271"/>
      <c r="I320" s="271"/>
      <c r="J320" s="271"/>
      <c r="K320" s="271"/>
      <c r="L320" s="10"/>
      <c r="M320" s="10"/>
    </row>
    <row r="321" spans="1:13" s="173" customFormat="1" x14ac:dyDescent="0.5">
      <c r="A321" s="271"/>
      <c r="B321" s="270"/>
      <c r="C321" s="270"/>
      <c r="D321" s="271"/>
      <c r="E321" s="271"/>
      <c r="F321" s="271"/>
      <c r="G321" s="271"/>
      <c r="H321" s="271"/>
      <c r="I321" s="271"/>
      <c r="J321" s="271"/>
      <c r="K321" s="271"/>
      <c r="L321" s="10"/>
      <c r="M321" s="10"/>
    </row>
    <row r="322" spans="1:13" s="173" customFormat="1" x14ac:dyDescent="0.5">
      <c r="A322" s="271"/>
      <c r="B322" s="270"/>
      <c r="C322" s="270"/>
      <c r="D322" s="271"/>
      <c r="E322" s="271"/>
      <c r="F322" s="271"/>
      <c r="G322" s="271"/>
      <c r="H322" s="271"/>
      <c r="I322" s="271"/>
      <c r="J322" s="271"/>
      <c r="K322" s="271"/>
      <c r="L322" s="10"/>
      <c r="M322" s="10"/>
    </row>
    <row r="323" spans="1:13" s="173" customFormat="1" x14ac:dyDescent="0.5">
      <c r="A323" s="271"/>
      <c r="B323" s="270"/>
      <c r="C323" s="270"/>
      <c r="D323" s="271"/>
      <c r="E323" s="271"/>
      <c r="F323" s="271"/>
      <c r="G323" s="271"/>
      <c r="H323" s="271"/>
      <c r="I323" s="271"/>
      <c r="J323" s="271"/>
      <c r="K323" s="271"/>
      <c r="L323" s="10"/>
      <c r="M323" s="10"/>
    </row>
    <row r="324" spans="1:13" s="173" customFormat="1" x14ac:dyDescent="0.5">
      <c r="A324" s="271"/>
      <c r="B324" s="270"/>
      <c r="C324" s="270"/>
      <c r="D324" s="271"/>
      <c r="E324" s="271"/>
      <c r="F324" s="271"/>
      <c r="G324" s="271"/>
      <c r="H324" s="271"/>
      <c r="I324" s="271"/>
      <c r="J324" s="271"/>
      <c r="K324" s="271"/>
      <c r="L324" s="10"/>
      <c r="M324" s="10"/>
    </row>
    <row r="325" spans="1:13" s="173" customFormat="1" x14ac:dyDescent="0.5">
      <c r="A325" s="271"/>
      <c r="B325" s="270"/>
      <c r="C325" s="270"/>
      <c r="D325" s="271"/>
      <c r="E325" s="271"/>
      <c r="F325" s="271"/>
      <c r="G325" s="271"/>
      <c r="H325" s="271"/>
      <c r="I325" s="271"/>
      <c r="J325" s="271"/>
      <c r="K325" s="271"/>
      <c r="L325" s="10"/>
      <c r="M325" s="10"/>
    </row>
    <row r="326" spans="1:13" s="173" customFormat="1" x14ac:dyDescent="0.5">
      <c r="A326" s="271"/>
      <c r="B326" s="270"/>
      <c r="C326" s="270"/>
      <c r="D326" s="271"/>
      <c r="E326" s="271"/>
      <c r="F326" s="271"/>
      <c r="G326" s="271"/>
      <c r="H326" s="271"/>
      <c r="I326" s="271"/>
      <c r="J326" s="271"/>
      <c r="K326" s="271"/>
      <c r="L326" s="10"/>
      <c r="M326" s="10"/>
    </row>
    <row r="327" spans="1:13" s="173" customFormat="1" x14ac:dyDescent="0.5">
      <c r="A327" s="271"/>
      <c r="B327" s="270"/>
      <c r="C327" s="270"/>
      <c r="D327" s="271"/>
      <c r="E327" s="271"/>
      <c r="F327" s="271"/>
      <c r="G327" s="271"/>
      <c r="H327" s="271"/>
      <c r="I327" s="271"/>
      <c r="J327" s="271"/>
      <c r="K327" s="271"/>
      <c r="L327" s="10"/>
      <c r="M327" s="10"/>
    </row>
    <row r="328" spans="1:13" s="173" customFormat="1" x14ac:dyDescent="0.5">
      <c r="A328" s="271"/>
      <c r="B328" s="270"/>
      <c r="C328" s="270"/>
      <c r="D328" s="271"/>
      <c r="E328" s="271"/>
      <c r="F328" s="271"/>
      <c r="G328" s="271"/>
      <c r="H328" s="271"/>
      <c r="I328" s="271"/>
      <c r="J328" s="271"/>
      <c r="K328" s="271"/>
      <c r="L328" s="10"/>
      <c r="M328" s="10"/>
    </row>
    <row r="329" spans="1:13" s="173" customFormat="1" x14ac:dyDescent="0.5">
      <c r="A329" s="271"/>
      <c r="B329" s="270"/>
      <c r="C329" s="270"/>
      <c r="D329" s="271"/>
      <c r="E329" s="271"/>
      <c r="F329" s="271"/>
      <c r="G329" s="271"/>
      <c r="H329" s="271"/>
      <c r="I329" s="271"/>
      <c r="J329" s="271"/>
      <c r="K329" s="271"/>
      <c r="L329" s="10"/>
      <c r="M329" s="10"/>
    </row>
    <row r="330" spans="1:13" s="173" customFormat="1" x14ac:dyDescent="0.5">
      <c r="A330" s="271"/>
      <c r="B330" s="270"/>
      <c r="C330" s="270"/>
      <c r="D330" s="271"/>
      <c r="E330" s="271"/>
      <c r="F330" s="271"/>
      <c r="G330" s="271"/>
      <c r="H330" s="271"/>
      <c r="I330" s="271"/>
      <c r="J330" s="271"/>
      <c r="K330" s="271"/>
      <c r="L330" s="10"/>
      <c r="M330" s="10"/>
    </row>
    <row r="331" spans="1:13" s="173" customFormat="1" x14ac:dyDescent="0.5">
      <c r="A331" s="271"/>
      <c r="B331" s="270"/>
      <c r="C331" s="270"/>
      <c r="D331" s="271"/>
      <c r="E331" s="271"/>
      <c r="F331" s="271"/>
      <c r="G331" s="271"/>
      <c r="H331" s="271"/>
      <c r="I331" s="271"/>
      <c r="J331" s="271"/>
      <c r="K331" s="271"/>
      <c r="L331" s="10"/>
      <c r="M331" s="10"/>
    </row>
    <row r="332" spans="1:13" s="173" customFormat="1" x14ac:dyDescent="0.5">
      <c r="A332" s="271"/>
      <c r="B332" s="270"/>
      <c r="C332" s="270"/>
      <c r="D332" s="271"/>
      <c r="E332" s="271"/>
      <c r="F332" s="271"/>
      <c r="G332" s="271"/>
      <c r="H332" s="271"/>
      <c r="I332" s="271"/>
      <c r="J332" s="271"/>
      <c r="K332" s="271"/>
      <c r="L332" s="10"/>
      <c r="M332" s="10"/>
    </row>
    <row r="333" spans="1:13" s="173" customFormat="1" x14ac:dyDescent="0.5">
      <c r="A333" s="271"/>
      <c r="B333" s="270"/>
      <c r="C333" s="270"/>
      <c r="D333" s="271"/>
      <c r="E333" s="271"/>
      <c r="F333" s="271"/>
      <c r="G333" s="271"/>
      <c r="H333" s="271"/>
      <c r="I333" s="271"/>
      <c r="J333" s="271"/>
      <c r="K333" s="271"/>
      <c r="L333" s="10"/>
      <c r="M333" s="10"/>
    </row>
    <row r="334" spans="1:13" s="173" customFormat="1" x14ac:dyDescent="0.5">
      <c r="A334" s="271"/>
      <c r="B334" s="270"/>
      <c r="C334" s="270"/>
      <c r="D334" s="271"/>
      <c r="E334" s="271"/>
      <c r="F334" s="271"/>
      <c r="G334" s="271"/>
      <c r="H334" s="271"/>
      <c r="I334" s="271"/>
      <c r="J334" s="271"/>
      <c r="K334" s="271"/>
      <c r="L334" s="10"/>
      <c r="M334" s="10"/>
    </row>
    <row r="335" spans="1:13" s="173" customFormat="1" x14ac:dyDescent="0.5">
      <c r="A335" s="271"/>
      <c r="B335" s="270"/>
      <c r="C335" s="270"/>
      <c r="D335" s="271"/>
      <c r="E335" s="271"/>
      <c r="F335" s="271"/>
      <c r="G335" s="271"/>
      <c r="H335" s="271"/>
      <c r="I335" s="271"/>
      <c r="J335" s="271"/>
      <c r="K335" s="271"/>
      <c r="L335" s="10"/>
      <c r="M335" s="10"/>
    </row>
    <row r="336" spans="1:13" s="173" customFormat="1" x14ac:dyDescent="0.5">
      <c r="A336" s="271"/>
      <c r="B336" s="270"/>
      <c r="C336" s="270"/>
      <c r="D336" s="271"/>
      <c r="E336" s="271"/>
      <c r="F336" s="271"/>
      <c r="G336" s="271"/>
      <c r="H336" s="271"/>
      <c r="I336" s="271"/>
      <c r="J336" s="271"/>
      <c r="K336" s="271"/>
      <c r="L336" s="10"/>
      <c r="M336" s="10"/>
    </row>
    <row r="337" spans="1:13" s="173" customFormat="1" x14ac:dyDescent="0.5">
      <c r="A337" s="271"/>
      <c r="B337" s="270"/>
      <c r="C337" s="270"/>
      <c r="D337" s="271"/>
      <c r="E337" s="271"/>
      <c r="F337" s="271"/>
      <c r="G337" s="271"/>
      <c r="H337" s="271"/>
      <c r="I337" s="271"/>
      <c r="J337" s="271"/>
      <c r="K337" s="271"/>
      <c r="L337" s="10"/>
      <c r="M337" s="10"/>
    </row>
    <row r="338" spans="1:13" s="173" customFormat="1" x14ac:dyDescent="0.5">
      <c r="A338" s="271"/>
      <c r="B338" s="270"/>
      <c r="C338" s="270"/>
      <c r="D338" s="271"/>
      <c r="E338" s="271"/>
      <c r="F338" s="271"/>
      <c r="G338" s="271"/>
      <c r="H338" s="271"/>
      <c r="I338" s="271"/>
      <c r="J338" s="271"/>
      <c r="K338" s="271"/>
      <c r="L338" s="10"/>
      <c r="M338" s="10"/>
    </row>
    <row r="339" spans="1:13" s="173" customFormat="1" x14ac:dyDescent="0.5">
      <c r="A339" s="271"/>
      <c r="B339" s="270"/>
      <c r="C339" s="270"/>
      <c r="D339" s="271"/>
      <c r="E339" s="271"/>
      <c r="F339" s="271"/>
      <c r="G339" s="271"/>
      <c r="H339" s="271"/>
      <c r="I339" s="271"/>
      <c r="J339" s="271"/>
      <c r="K339" s="271"/>
      <c r="L339" s="10"/>
      <c r="M339" s="10"/>
    </row>
    <row r="340" spans="1:13" s="173" customFormat="1" x14ac:dyDescent="0.5">
      <c r="A340" s="271"/>
      <c r="B340" s="270"/>
      <c r="C340" s="270"/>
      <c r="D340" s="271"/>
      <c r="E340" s="271"/>
      <c r="F340" s="271"/>
      <c r="G340" s="271"/>
      <c r="H340" s="271"/>
      <c r="I340" s="271"/>
      <c r="J340" s="271"/>
      <c r="K340" s="271"/>
      <c r="L340" s="10"/>
      <c r="M340" s="10"/>
    </row>
    <row r="341" spans="1:13" s="173" customFormat="1" x14ac:dyDescent="0.5">
      <c r="A341" s="271"/>
      <c r="B341" s="270"/>
      <c r="C341" s="270"/>
      <c r="D341" s="271"/>
      <c r="E341" s="271"/>
      <c r="F341" s="271"/>
      <c r="G341" s="271"/>
      <c r="H341" s="271"/>
      <c r="I341" s="271"/>
      <c r="J341" s="271"/>
      <c r="K341" s="271"/>
      <c r="L341" s="10"/>
      <c r="M341" s="10"/>
    </row>
    <row r="342" spans="1:13" s="173" customFormat="1" x14ac:dyDescent="0.5">
      <c r="A342" s="271"/>
      <c r="B342" s="270"/>
      <c r="C342" s="270"/>
      <c r="D342" s="271"/>
      <c r="E342" s="271"/>
      <c r="F342" s="271"/>
      <c r="G342" s="271"/>
      <c r="H342" s="271"/>
      <c r="I342" s="271"/>
      <c r="J342" s="271"/>
      <c r="K342" s="271"/>
      <c r="L342" s="10"/>
      <c r="M342" s="10"/>
    </row>
    <row r="343" spans="1:13" s="173" customFormat="1" x14ac:dyDescent="0.5">
      <c r="A343" s="271"/>
      <c r="B343" s="270"/>
      <c r="C343" s="270"/>
      <c r="D343" s="271"/>
      <c r="E343" s="271"/>
      <c r="F343" s="271"/>
      <c r="G343" s="271"/>
      <c r="H343" s="271"/>
      <c r="I343" s="271"/>
      <c r="J343" s="271"/>
      <c r="K343" s="271"/>
      <c r="L343" s="10"/>
      <c r="M343" s="10"/>
    </row>
    <row r="344" spans="1:13" s="173" customFormat="1" x14ac:dyDescent="0.5">
      <c r="A344" s="271"/>
      <c r="B344" s="270"/>
      <c r="C344" s="270"/>
      <c r="D344" s="271"/>
      <c r="E344" s="271"/>
      <c r="F344" s="271"/>
      <c r="G344" s="271"/>
      <c r="H344" s="271"/>
      <c r="I344" s="271"/>
      <c r="J344" s="271"/>
      <c r="K344" s="271"/>
      <c r="L344" s="10"/>
      <c r="M344" s="10"/>
    </row>
    <row r="345" spans="1:13" s="173" customFormat="1" x14ac:dyDescent="0.5">
      <c r="A345" s="271"/>
      <c r="B345" s="270"/>
      <c r="C345" s="270"/>
      <c r="D345" s="271"/>
      <c r="E345" s="271"/>
      <c r="F345" s="271"/>
      <c r="G345" s="271"/>
      <c r="H345" s="271"/>
      <c r="I345" s="271"/>
      <c r="J345" s="271"/>
      <c r="K345" s="271"/>
      <c r="L345" s="10"/>
      <c r="M345" s="10"/>
    </row>
    <row r="346" spans="1:13" s="173" customFormat="1" x14ac:dyDescent="0.5">
      <c r="A346" s="271"/>
      <c r="B346" s="270"/>
      <c r="C346" s="270"/>
      <c r="D346" s="271"/>
      <c r="E346" s="271"/>
      <c r="F346" s="271"/>
      <c r="G346" s="271"/>
      <c r="H346" s="271"/>
      <c r="I346" s="271"/>
      <c r="J346" s="271"/>
      <c r="K346" s="271"/>
      <c r="L346" s="10"/>
      <c r="M346" s="10"/>
    </row>
    <row r="347" spans="1:13" s="173" customFormat="1" x14ac:dyDescent="0.5">
      <c r="A347" s="271"/>
      <c r="B347" s="270"/>
      <c r="C347" s="270"/>
      <c r="D347" s="271"/>
      <c r="E347" s="271"/>
      <c r="F347" s="271"/>
      <c r="G347" s="271"/>
      <c r="H347" s="271"/>
      <c r="I347" s="271"/>
      <c r="J347" s="271"/>
      <c r="K347" s="271"/>
      <c r="L347" s="10"/>
      <c r="M347" s="10"/>
    </row>
    <row r="348" spans="1:13" s="173" customFormat="1" x14ac:dyDescent="0.5">
      <c r="A348" s="271"/>
      <c r="B348" s="270"/>
      <c r="C348" s="270"/>
      <c r="D348" s="271"/>
      <c r="E348" s="271"/>
      <c r="F348" s="271"/>
      <c r="G348" s="271"/>
      <c r="H348" s="271"/>
      <c r="I348" s="271"/>
      <c r="J348" s="271"/>
      <c r="K348" s="271"/>
      <c r="L348" s="10"/>
      <c r="M348" s="10"/>
    </row>
    <row r="349" spans="1:13" s="173" customFormat="1" x14ac:dyDescent="0.5">
      <c r="A349" s="271"/>
      <c r="B349" s="270"/>
      <c r="C349" s="270"/>
      <c r="D349" s="271"/>
      <c r="E349" s="271"/>
      <c r="F349" s="271"/>
      <c r="G349" s="271"/>
      <c r="H349" s="271"/>
      <c r="I349" s="271"/>
      <c r="J349" s="271"/>
      <c r="K349" s="271"/>
      <c r="L349" s="10"/>
      <c r="M349" s="10"/>
    </row>
    <row r="350" spans="1:13" s="173" customFormat="1" x14ac:dyDescent="0.5">
      <c r="A350" s="271"/>
      <c r="B350" s="270"/>
      <c r="C350" s="270"/>
      <c r="D350" s="271"/>
      <c r="E350" s="271"/>
      <c r="F350" s="271"/>
      <c r="G350" s="271"/>
      <c r="H350" s="271"/>
      <c r="I350" s="271"/>
      <c r="J350" s="271"/>
      <c r="K350" s="271"/>
      <c r="L350" s="10"/>
      <c r="M350" s="10"/>
    </row>
    <row r="351" spans="1:13" s="173" customFormat="1" x14ac:dyDescent="0.5">
      <c r="A351" s="271"/>
      <c r="B351" s="270"/>
      <c r="C351" s="270"/>
      <c r="D351" s="271"/>
      <c r="E351" s="271"/>
      <c r="F351" s="271"/>
      <c r="G351" s="271"/>
      <c r="H351" s="271"/>
      <c r="I351" s="271"/>
      <c r="J351" s="271"/>
      <c r="K351" s="271"/>
      <c r="L351" s="10"/>
      <c r="M351" s="10"/>
    </row>
    <row r="352" spans="1:13" s="173" customFormat="1" x14ac:dyDescent="0.5">
      <c r="A352" s="271"/>
      <c r="B352" s="270"/>
      <c r="C352" s="270"/>
      <c r="D352" s="271"/>
      <c r="E352" s="271"/>
      <c r="F352" s="271"/>
      <c r="G352" s="271"/>
      <c r="H352" s="271"/>
      <c r="I352" s="271"/>
      <c r="J352" s="271"/>
      <c r="K352" s="271"/>
      <c r="L352" s="10"/>
      <c r="M352" s="10"/>
    </row>
    <row r="353" spans="1:13" s="173" customFormat="1" x14ac:dyDescent="0.5">
      <c r="A353" s="271"/>
      <c r="B353" s="270"/>
      <c r="C353" s="270"/>
      <c r="D353" s="271"/>
      <c r="E353" s="271"/>
      <c r="F353" s="271"/>
      <c r="G353" s="271"/>
      <c r="H353" s="271"/>
      <c r="I353" s="271"/>
      <c r="J353" s="271"/>
      <c r="K353" s="271"/>
      <c r="L353" s="10"/>
      <c r="M353" s="10"/>
    </row>
    <row r="354" spans="1:13" s="173" customFormat="1" x14ac:dyDescent="0.5">
      <c r="A354" s="271"/>
      <c r="B354" s="270"/>
      <c r="C354" s="270"/>
      <c r="D354" s="271"/>
      <c r="E354" s="271"/>
      <c r="F354" s="271"/>
      <c r="G354" s="271"/>
      <c r="H354" s="271"/>
      <c r="I354" s="271"/>
      <c r="J354" s="271"/>
      <c r="K354" s="271"/>
      <c r="L354" s="10"/>
      <c r="M354" s="10"/>
    </row>
    <row r="355" spans="1:13" s="173" customFormat="1" x14ac:dyDescent="0.5">
      <c r="A355" s="271"/>
      <c r="B355" s="270"/>
      <c r="C355" s="270"/>
      <c r="D355" s="271"/>
      <c r="E355" s="271"/>
      <c r="F355" s="271"/>
      <c r="G355" s="271"/>
      <c r="H355" s="271"/>
      <c r="I355" s="271"/>
      <c r="J355" s="271"/>
      <c r="K355" s="271"/>
      <c r="L355" s="10"/>
      <c r="M355" s="10"/>
    </row>
    <row r="356" spans="1:13" s="173" customFormat="1" x14ac:dyDescent="0.5">
      <c r="A356" s="271"/>
      <c r="B356" s="270"/>
      <c r="C356" s="270"/>
      <c r="D356" s="271"/>
      <c r="E356" s="271"/>
      <c r="F356" s="271"/>
      <c r="G356" s="271"/>
      <c r="H356" s="271"/>
      <c r="I356" s="271"/>
      <c r="J356" s="271"/>
      <c r="K356" s="271"/>
      <c r="L356" s="10"/>
      <c r="M356" s="10"/>
    </row>
    <row r="357" spans="1:13" s="173" customFormat="1" x14ac:dyDescent="0.5">
      <c r="A357" s="271"/>
      <c r="B357" s="270"/>
      <c r="C357" s="270"/>
      <c r="D357" s="271"/>
      <c r="E357" s="271"/>
      <c r="F357" s="271"/>
      <c r="G357" s="271"/>
      <c r="H357" s="271"/>
      <c r="I357" s="271"/>
      <c r="J357" s="271"/>
      <c r="K357" s="271"/>
      <c r="L357" s="10"/>
      <c r="M357" s="10"/>
    </row>
    <row r="358" spans="1:13" s="173" customFormat="1" x14ac:dyDescent="0.5">
      <c r="A358" s="271"/>
      <c r="B358" s="270"/>
      <c r="C358" s="270"/>
      <c r="D358" s="271"/>
      <c r="E358" s="271"/>
      <c r="F358" s="271"/>
      <c r="G358" s="271"/>
      <c r="H358" s="271"/>
      <c r="I358" s="271"/>
      <c r="J358" s="271"/>
      <c r="K358" s="271"/>
      <c r="L358" s="10"/>
      <c r="M358" s="10"/>
    </row>
    <row r="359" spans="1:13" s="173" customFormat="1" x14ac:dyDescent="0.5">
      <c r="A359" s="271"/>
      <c r="B359" s="270"/>
      <c r="C359" s="270"/>
      <c r="D359" s="271"/>
      <c r="E359" s="271"/>
      <c r="F359" s="271"/>
      <c r="G359" s="271"/>
      <c r="H359" s="271"/>
      <c r="I359" s="271"/>
      <c r="J359" s="271"/>
      <c r="K359" s="271"/>
      <c r="L359" s="10"/>
      <c r="M359" s="10"/>
    </row>
    <row r="360" spans="1:13" s="173" customFormat="1" x14ac:dyDescent="0.5">
      <c r="A360" s="271"/>
      <c r="B360" s="270"/>
      <c r="C360" s="270"/>
      <c r="D360" s="271"/>
      <c r="E360" s="271"/>
      <c r="F360" s="271"/>
      <c r="G360" s="271"/>
      <c r="H360" s="271"/>
      <c r="I360" s="271"/>
      <c r="J360" s="271"/>
      <c r="K360" s="271"/>
      <c r="L360" s="10"/>
      <c r="M360" s="10"/>
    </row>
    <row r="361" spans="1:13" s="173" customFormat="1" x14ac:dyDescent="0.5">
      <c r="A361" s="271"/>
      <c r="B361" s="270"/>
      <c r="C361" s="270"/>
      <c r="D361" s="271"/>
      <c r="E361" s="271"/>
      <c r="F361" s="271"/>
      <c r="G361" s="271"/>
      <c r="H361" s="271"/>
      <c r="I361" s="271"/>
      <c r="J361" s="271"/>
      <c r="K361" s="271"/>
      <c r="L361" s="10"/>
      <c r="M361" s="10"/>
    </row>
    <row r="362" spans="1:13" s="173" customFormat="1" x14ac:dyDescent="0.5">
      <c r="A362" s="271"/>
      <c r="B362" s="270"/>
      <c r="C362" s="270"/>
      <c r="D362" s="271"/>
      <c r="E362" s="271"/>
      <c r="F362" s="271"/>
      <c r="G362" s="271"/>
      <c r="H362" s="271"/>
      <c r="I362" s="271"/>
      <c r="J362" s="271"/>
      <c r="K362" s="271"/>
      <c r="L362" s="10"/>
      <c r="M362" s="10"/>
    </row>
    <row r="363" spans="1:13" s="173" customFormat="1" x14ac:dyDescent="0.5">
      <c r="A363" s="271"/>
      <c r="B363" s="270"/>
      <c r="C363" s="270"/>
      <c r="D363" s="271"/>
      <c r="E363" s="271"/>
      <c r="F363" s="271"/>
      <c r="G363" s="271"/>
      <c r="H363" s="271"/>
      <c r="I363" s="271"/>
      <c r="J363" s="271"/>
      <c r="K363" s="271"/>
      <c r="L363" s="10"/>
      <c r="M363" s="10"/>
    </row>
    <row r="364" spans="1:13" s="173" customFormat="1" x14ac:dyDescent="0.5">
      <c r="A364" s="271"/>
      <c r="B364" s="270"/>
      <c r="C364" s="270"/>
      <c r="D364" s="271"/>
      <c r="E364" s="271"/>
      <c r="F364" s="271"/>
      <c r="G364" s="271"/>
      <c r="H364" s="271"/>
      <c r="I364" s="271"/>
      <c r="J364" s="271"/>
      <c r="K364" s="271"/>
      <c r="L364" s="10"/>
      <c r="M364" s="10"/>
    </row>
    <row r="365" spans="1:13" s="173" customFormat="1" x14ac:dyDescent="0.5">
      <c r="A365" s="271"/>
      <c r="B365" s="270"/>
      <c r="C365" s="270"/>
      <c r="D365" s="271"/>
      <c r="E365" s="271"/>
      <c r="F365" s="271"/>
      <c r="G365" s="271"/>
      <c r="H365" s="271"/>
      <c r="I365" s="271"/>
      <c r="J365" s="271"/>
      <c r="K365" s="271"/>
      <c r="L365" s="10"/>
      <c r="M365" s="10"/>
    </row>
    <row r="366" spans="1:13" s="173" customFormat="1" x14ac:dyDescent="0.5">
      <c r="A366" s="271"/>
      <c r="B366" s="270"/>
      <c r="C366" s="270"/>
      <c r="D366" s="271"/>
      <c r="E366" s="271"/>
      <c r="F366" s="271"/>
      <c r="G366" s="271"/>
      <c r="H366" s="271"/>
      <c r="I366" s="271"/>
      <c r="J366" s="271"/>
      <c r="K366" s="271"/>
      <c r="L366" s="10"/>
      <c r="M366" s="10"/>
    </row>
    <row r="367" spans="1:13" s="173" customFormat="1" x14ac:dyDescent="0.5">
      <c r="A367" s="271"/>
      <c r="B367" s="270"/>
      <c r="C367" s="270"/>
      <c r="D367" s="271"/>
      <c r="E367" s="271"/>
      <c r="F367" s="271"/>
      <c r="G367" s="271"/>
      <c r="H367" s="271"/>
      <c r="I367" s="271"/>
      <c r="J367" s="271"/>
      <c r="K367" s="271"/>
      <c r="L367" s="10"/>
      <c r="M367" s="10"/>
    </row>
    <row r="368" spans="1:13" s="173" customFormat="1" x14ac:dyDescent="0.5">
      <c r="A368" s="271"/>
      <c r="B368" s="270"/>
      <c r="C368" s="270"/>
      <c r="D368" s="271"/>
      <c r="E368" s="271"/>
      <c r="F368" s="271"/>
      <c r="G368" s="271"/>
      <c r="H368" s="271"/>
      <c r="I368" s="271"/>
      <c r="J368" s="271"/>
      <c r="K368" s="271"/>
      <c r="L368" s="10"/>
      <c r="M368" s="10"/>
    </row>
    <row r="369" spans="1:13" s="173" customFormat="1" x14ac:dyDescent="0.5">
      <c r="A369" s="271"/>
      <c r="B369" s="270"/>
      <c r="C369" s="270"/>
      <c r="D369" s="271"/>
      <c r="E369" s="271"/>
      <c r="F369" s="271"/>
      <c r="G369" s="271"/>
      <c r="H369" s="271"/>
      <c r="I369" s="271"/>
      <c r="J369" s="271"/>
      <c r="K369" s="271"/>
      <c r="L369" s="10"/>
      <c r="M369" s="10"/>
    </row>
    <row r="370" spans="1:13" s="173" customFormat="1" x14ac:dyDescent="0.5">
      <c r="A370" s="271"/>
      <c r="B370" s="270"/>
      <c r="C370" s="270"/>
      <c r="D370" s="271"/>
      <c r="E370" s="271"/>
      <c r="F370" s="271"/>
      <c r="G370" s="271"/>
      <c r="H370" s="271"/>
      <c r="I370" s="271"/>
      <c r="J370" s="271"/>
      <c r="K370" s="271"/>
      <c r="L370" s="10"/>
      <c r="M370" s="10"/>
    </row>
    <row r="371" spans="1:13" s="173" customFormat="1" x14ac:dyDescent="0.5">
      <c r="A371" s="271"/>
      <c r="B371" s="270"/>
      <c r="C371" s="270"/>
      <c r="D371" s="271"/>
      <c r="E371" s="271"/>
      <c r="F371" s="271"/>
      <c r="G371" s="271"/>
      <c r="H371" s="271"/>
      <c r="I371" s="271"/>
      <c r="J371" s="271"/>
      <c r="K371" s="271"/>
      <c r="L371" s="10"/>
      <c r="M371" s="10"/>
    </row>
    <row r="372" spans="1:13" s="173" customFormat="1" x14ac:dyDescent="0.5">
      <c r="A372" s="271"/>
      <c r="B372" s="270"/>
      <c r="C372" s="270"/>
      <c r="D372" s="271"/>
      <c r="E372" s="271"/>
      <c r="F372" s="271"/>
      <c r="G372" s="271"/>
      <c r="H372" s="271"/>
      <c r="I372" s="271"/>
      <c r="J372" s="271"/>
      <c r="K372" s="271"/>
      <c r="L372" s="10"/>
      <c r="M372" s="10"/>
    </row>
    <row r="373" spans="1:13" s="173" customFormat="1" x14ac:dyDescent="0.5">
      <c r="A373" s="271"/>
      <c r="B373" s="270"/>
      <c r="C373" s="270"/>
      <c r="D373" s="271"/>
      <c r="E373" s="271"/>
      <c r="F373" s="271"/>
      <c r="G373" s="271"/>
      <c r="H373" s="271"/>
      <c r="I373" s="271"/>
      <c r="J373" s="271"/>
      <c r="K373" s="271"/>
      <c r="L373" s="10"/>
      <c r="M373" s="10"/>
    </row>
    <row r="374" spans="1:13" s="173" customFormat="1" x14ac:dyDescent="0.5">
      <c r="A374" s="271"/>
      <c r="B374" s="270"/>
      <c r="C374" s="270"/>
      <c r="D374" s="271"/>
      <c r="E374" s="271"/>
      <c r="F374" s="271"/>
      <c r="G374" s="271"/>
      <c r="H374" s="271"/>
      <c r="I374" s="271"/>
      <c r="J374" s="271"/>
      <c r="K374" s="271"/>
      <c r="L374" s="10"/>
      <c r="M374" s="10"/>
    </row>
  </sheetData>
  <protectedRanges>
    <protectedRange sqref="D16:D20" name="ช่วง1"/>
    <protectedRange sqref="F16:F20" name="ช่วง2"/>
    <protectedRange sqref="H16:H20" name="ช่วง3"/>
    <protectedRange sqref="K16:K20" name="ช่วง4"/>
  </protectedRanges>
  <mergeCells count="20">
    <mergeCell ref="B34:C35"/>
    <mergeCell ref="D34:E34"/>
    <mergeCell ref="F34:G34"/>
    <mergeCell ref="H34:I34"/>
    <mergeCell ref="K34:K35"/>
    <mergeCell ref="B53:C54"/>
    <mergeCell ref="D53:E53"/>
    <mergeCell ref="F53:G53"/>
    <mergeCell ref="H53:I53"/>
    <mergeCell ref="K53:K54"/>
    <mergeCell ref="B7:C8"/>
    <mergeCell ref="D7:E7"/>
    <mergeCell ref="F7:G7"/>
    <mergeCell ref="H7:I7"/>
    <mergeCell ref="K7:K8"/>
    <mergeCell ref="B21:C22"/>
    <mergeCell ref="D21:E21"/>
    <mergeCell ref="F21:G21"/>
    <mergeCell ref="H21:I21"/>
    <mergeCell ref="K21:K22"/>
  </mergeCells>
  <pageMargins left="0.7" right="0.7" top="0.75" bottom="0.75" header="0.3" footer="0.3"/>
  <pageSetup paperSize="9" orientation="landscape" verticalDpi="0" r:id="rId1"/>
  <headerFooter>
    <oddHeader>&amp;R&amp;"TH Sarabun New,Regular"&amp;14ปร.4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M435"/>
  <sheetViews>
    <sheetView showGridLines="0" view="pageLayout" topLeftCell="A61" zoomScaleNormal="100" workbookViewId="0">
      <selection activeCell="C27" sqref="C27"/>
    </sheetView>
  </sheetViews>
  <sheetFormatPr defaultRowHeight="24" x14ac:dyDescent="0.5"/>
  <cols>
    <col min="1" max="1" width="5.125" style="173" customWidth="1"/>
    <col min="2" max="2" width="4.875" style="173" customWidth="1"/>
    <col min="3" max="3" width="27.75" style="173" customWidth="1"/>
    <col min="4" max="5" width="9.375" style="159" customWidth="1"/>
    <col min="6" max="9" width="11.125" style="159" customWidth="1"/>
    <col min="10" max="10" width="14.375" style="159" customWidth="1"/>
    <col min="11" max="11" width="7.5" style="159" customWidth="1"/>
    <col min="12" max="12" width="9.625" style="10" bestFit="1" customWidth="1"/>
    <col min="13" max="16384" width="9" style="10"/>
  </cols>
  <sheetData>
    <row r="1" spans="1:11" x14ac:dyDescent="0.5">
      <c r="A1" s="175" t="s">
        <v>74</v>
      </c>
      <c r="B1" s="175"/>
      <c r="C1" s="175"/>
      <c r="D1" s="176"/>
      <c r="E1" s="176"/>
      <c r="F1" s="176"/>
      <c r="G1" s="176"/>
      <c r="H1" s="176"/>
      <c r="I1" s="176"/>
      <c r="J1" s="176"/>
      <c r="K1" s="176"/>
    </row>
    <row r="2" spans="1:11" x14ac:dyDescent="0.5">
      <c r="A2" s="177" t="s">
        <v>75</v>
      </c>
    </row>
    <row r="3" spans="1:11" x14ac:dyDescent="0.5">
      <c r="A3" s="177" t="s">
        <v>193</v>
      </c>
    </row>
    <row r="4" spans="1:11" x14ac:dyDescent="0.5">
      <c r="A4" s="178" t="s">
        <v>191</v>
      </c>
    </row>
    <row r="5" spans="1:11" x14ac:dyDescent="0.5">
      <c r="A5" s="177" t="s">
        <v>76</v>
      </c>
    </row>
    <row r="7" spans="1:11" x14ac:dyDescent="0.5">
      <c r="A7" s="136" t="s">
        <v>77</v>
      </c>
      <c r="B7" s="435" t="s">
        <v>78</v>
      </c>
      <c r="C7" s="436"/>
      <c r="D7" s="430" t="s">
        <v>79</v>
      </c>
      <c r="E7" s="430"/>
      <c r="F7" s="430" t="s">
        <v>80</v>
      </c>
      <c r="G7" s="430"/>
      <c r="H7" s="430" t="s">
        <v>81</v>
      </c>
      <c r="I7" s="430"/>
      <c r="J7" s="137" t="s">
        <v>82</v>
      </c>
      <c r="K7" s="430" t="s">
        <v>83</v>
      </c>
    </row>
    <row r="8" spans="1:11" x14ac:dyDescent="0.5">
      <c r="A8" s="138" t="s">
        <v>0</v>
      </c>
      <c r="B8" s="437"/>
      <c r="C8" s="438"/>
      <c r="D8" s="137" t="s">
        <v>4</v>
      </c>
      <c r="E8" s="137" t="s">
        <v>3</v>
      </c>
      <c r="F8" s="137" t="s">
        <v>84</v>
      </c>
      <c r="G8" s="137" t="s">
        <v>19</v>
      </c>
      <c r="H8" s="137" t="s">
        <v>84</v>
      </c>
      <c r="I8" s="137" t="s">
        <v>19</v>
      </c>
      <c r="J8" s="137" t="s">
        <v>85</v>
      </c>
      <c r="K8" s="430"/>
    </row>
    <row r="9" spans="1:11" x14ac:dyDescent="0.5">
      <c r="A9" s="142"/>
      <c r="B9" s="179"/>
      <c r="C9" s="180" t="s">
        <v>86</v>
      </c>
      <c r="D9" s="181"/>
      <c r="E9" s="142"/>
      <c r="F9" s="142"/>
      <c r="G9" s="142"/>
      <c r="H9" s="142"/>
      <c r="I9" s="142"/>
      <c r="J9" s="142"/>
      <c r="K9" s="142"/>
    </row>
    <row r="10" spans="1:11" x14ac:dyDescent="0.5">
      <c r="A10" s="147">
        <v>1</v>
      </c>
      <c r="B10" s="167"/>
      <c r="C10" s="174" t="s">
        <v>87</v>
      </c>
      <c r="D10" s="182">
        <v>1</v>
      </c>
      <c r="E10" s="147" t="s">
        <v>19</v>
      </c>
      <c r="F10" s="147"/>
      <c r="G10" s="147"/>
      <c r="H10" s="147"/>
      <c r="I10" s="147"/>
      <c r="J10" s="252">
        <f>J47</f>
        <v>433527.14421214699</v>
      </c>
      <c r="K10" s="147"/>
    </row>
    <row r="11" spans="1:11" x14ac:dyDescent="0.5">
      <c r="A11" s="147">
        <v>2</v>
      </c>
      <c r="B11" s="167"/>
      <c r="C11" s="174" t="s">
        <v>168</v>
      </c>
      <c r="D11" s="182">
        <v>1</v>
      </c>
      <c r="E11" s="147" t="s">
        <v>19</v>
      </c>
      <c r="F11" s="147"/>
      <c r="G11" s="147"/>
      <c r="H11" s="147"/>
      <c r="I11" s="147"/>
      <c r="J11" s="252">
        <f>J59</f>
        <v>164386.08000000002</v>
      </c>
      <c r="K11" s="147"/>
    </row>
    <row r="12" spans="1:11" x14ac:dyDescent="0.5">
      <c r="A12" s="147">
        <v>2</v>
      </c>
      <c r="B12" s="167"/>
      <c r="C12" s="174" t="s">
        <v>89</v>
      </c>
      <c r="D12" s="182">
        <v>1</v>
      </c>
      <c r="E12" s="147" t="s">
        <v>19</v>
      </c>
      <c r="F12" s="147"/>
      <c r="G12" s="147"/>
      <c r="H12" s="147"/>
      <c r="I12" s="147"/>
      <c r="J12" s="252">
        <f>J62</f>
        <v>4500</v>
      </c>
      <c r="K12" s="147"/>
    </row>
    <row r="13" spans="1:11" x14ac:dyDescent="0.5">
      <c r="A13" s="147">
        <v>3</v>
      </c>
      <c r="B13" s="167"/>
      <c r="C13" s="174" t="s">
        <v>90</v>
      </c>
      <c r="D13" s="182">
        <v>1</v>
      </c>
      <c r="E13" s="147" t="s">
        <v>19</v>
      </c>
      <c r="F13" s="147"/>
      <c r="G13" s="147"/>
      <c r="H13" s="147"/>
      <c r="I13" s="147"/>
      <c r="J13" s="252">
        <f>J67</f>
        <v>28708.370666666666</v>
      </c>
      <c r="K13" s="147"/>
    </row>
    <row r="14" spans="1:11" x14ac:dyDescent="0.5">
      <c r="A14" s="147"/>
      <c r="B14" s="167"/>
      <c r="C14" s="174"/>
      <c r="D14" s="182"/>
      <c r="E14" s="147"/>
      <c r="F14" s="147"/>
      <c r="G14" s="147"/>
      <c r="H14" s="147"/>
      <c r="I14" s="147"/>
      <c r="J14" s="147"/>
      <c r="K14" s="147"/>
    </row>
    <row r="15" spans="1:11" x14ac:dyDescent="0.5">
      <c r="A15" s="147"/>
      <c r="B15" s="167"/>
      <c r="C15" s="174"/>
      <c r="D15" s="182"/>
      <c r="E15" s="147"/>
      <c r="F15" s="147"/>
      <c r="G15" s="147"/>
      <c r="H15" s="147"/>
      <c r="I15" s="147"/>
      <c r="J15" s="147"/>
      <c r="K15" s="147"/>
    </row>
    <row r="16" spans="1:11" x14ac:dyDescent="0.5">
      <c r="A16" s="147"/>
      <c r="B16" s="167"/>
      <c r="C16" s="174"/>
      <c r="D16" s="182"/>
      <c r="E16" s="147"/>
      <c r="F16" s="147"/>
      <c r="G16" s="147"/>
      <c r="H16" s="147"/>
      <c r="I16" s="147"/>
      <c r="J16" s="147"/>
      <c r="K16" s="147"/>
    </row>
    <row r="17" spans="1:11" x14ac:dyDescent="0.5">
      <c r="A17" s="147"/>
      <c r="B17" s="167"/>
      <c r="C17" s="174"/>
      <c r="D17" s="182"/>
      <c r="E17" s="147"/>
      <c r="F17" s="147"/>
      <c r="G17" s="147"/>
      <c r="H17" s="147"/>
      <c r="I17" s="147"/>
      <c r="J17" s="147"/>
      <c r="K17" s="147"/>
    </row>
    <row r="18" spans="1:11" x14ac:dyDescent="0.55000000000000004">
      <c r="A18" s="183"/>
      <c r="B18" s="184"/>
      <c r="C18" s="265" t="s">
        <v>88</v>
      </c>
      <c r="D18" s="185"/>
      <c r="E18" s="186"/>
      <c r="F18" s="187"/>
      <c r="G18" s="188"/>
      <c r="H18" s="189"/>
      <c r="I18" s="188"/>
      <c r="J18" s="264">
        <f>SUM(J9:J17)</f>
        <v>631121.59487881372</v>
      </c>
      <c r="K18" s="190"/>
    </row>
    <row r="19" spans="1:11" x14ac:dyDescent="0.55000000000000004">
      <c r="A19" s="191"/>
      <c r="B19" s="192"/>
      <c r="C19" s="193"/>
      <c r="D19" s="194"/>
      <c r="E19" s="195"/>
      <c r="F19" s="196"/>
      <c r="G19" s="197"/>
      <c r="H19" s="198"/>
      <c r="I19" s="197"/>
      <c r="J19" s="197"/>
      <c r="K19" s="196"/>
    </row>
    <row r="20" spans="1:11" x14ac:dyDescent="0.55000000000000004">
      <c r="A20" s="199"/>
      <c r="B20" s="200"/>
      <c r="C20" s="201"/>
      <c r="D20" s="202"/>
      <c r="E20" s="203"/>
      <c r="F20" s="204"/>
      <c r="G20" s="205"/>
      <c r="H20" s="206"/>
      <c r="I20" s="205"/>
      <c r="J20" s="205"/>
      <c r="K20" s="204"/>
    </row>
    <row r="21" spans="1:11" x14ac:dyDescent="0.55000000000000004">
      <c r="A21" s="199"/>
      <c r="B21" s="200"/>
      <c r="C21" s="201"/>
      <c r="D21" s="202"/>
      <c r="E21" s="203"/>
      <c r="F21" s="204"/>
      <c r="G21" s="205"/>
      <c r="H21" s="206"/>
      <c r="I21" s="205"/>
      <c r="J21" s="205"/>
      <c r="K21" s="204"/>
    </row>
    <row r="22" spans="1:11" x14ac:dyDescent="0.55000000000000004">
      <c r="A22" s="199"/>
      <c r="B22" s="200"/>
      <c r="C22" s="201"/>
      <c r="D22" s="202"/>
      <c r="E22" s="203"/>
      <c r="F22" s="204"/>
      <c r="G22" s="205"/>
      <c r="H22" s="206"/>
      <c r="I22" s="205"/>
      <c r="J22" s="205"/>
      <c r="K22" s="204"/>
    </row>
    <row r="23" spans="1:11" x14ac:dyDescent="0.5">
      <c r="A23" s="136" t="s">
        <v>77</v>
      </c>
      <c r="B23" s="435" t="s">
        <v>78</v>
      </c>
      <c r="C23" s="436"/>
      <c r="D23" s="430" t="s">
        <v>79</v>
      </c>
      <c r="E23" s="430"/>
      <c r="F23" s="430" t="s">
        <v>80</v>
      </c>
      <c r="G23" s="430"/>
      <c r="H23" s="430" t="s">
        <v>81</v>
      </c>
      <c r="I23" s="430"/>
      <c r="J23" s="137" t="s">
        <v>82</v>
      </c>
      <c r="K23" s="431" t="s">
        <v>83</v>
      </c>
    </row>
    <row r="24" spans="1:11" x14ac:dyDescent="0.5">
      <c r="A24" s="138" t="s">
        <v>0</v>
      </c>
      <c r="B24" s="437"/>
      <c r="C24" s="438"/>
      <c r="D24" s="137" t="s">
        <v>4</v>
      </c>
      <c r="E24" s="137" t="s">
        <v>3</v>
      </c>
      <c r="F24" s="137" t="s">
        <v>84</v>
      </c>
      <c r="G24" s="137" t="s">
        <v>19</v>
      </c>
      <c r="H24" s="137" t="s">
        <v>84</v>
      </c>
      <c r="I24" s="137" t="s">
        <v>19</v>
      </c>
      <c r="J24" s="137" t="s">
        <v>85</v>
      </c>
      <c r="K24" s="432"/>
    </row>
    <row r="25" spans="1:11" ht="26.25" customHeight="1" x14ac:dyDescent="0.5">
      <c r="A25" s="139">
        <f>ถอดปริมาณ!A2</f>
        <v>1</v>
      </c>
      <c r="B25" s="140"/>
      <c r="C25" s="141" t="str">
        <f>C10</f>
        <v>หมวดวิศวกรรมโครงสร้าง</v>
      </c>
      <c r="D25" s="142"/>
      <c r="E25" s="142"/>
      <c r="F25" s="250"/>
      <c r="G25" s="250"/>
      <c r="H25" s="250"/>
      <c r="I25" s="250"/>
      <c r="J25" s="250"/>
      <c r="K25" s="250"/>
    </row>
    <row r="26" spans="1:11" ht="26.25" customHeight="1" x14ac:dyDescent="0.5">
      <c r="A26" s="143">
        <f>'ถอดปริมาณ 01'!A3</f>
        <v>1.1000000000000001</v>
      </c>
      <c r="B26" s="144"/>
      <c r="C26" s="145" t="str">
        <f>'ถอดปริมาณ 01'!B3</f>
        <v>เหล็กรูปพรรณ</v>
      </c>
      <c r="D26" s="146"/>
      <c r="E26" s="147"/>
      <c r="F26" s="245"/>
      <c r="G26" s="245"/>
      <c r="H26" s="245"/>
      <c r="I26" s="245"/>
      <c r="J26" s="245"/>
      <c r="K26" s="245"/>
    </row>
    <row r="27" spans="1:11" ht="45.75" customHeight="1" x14ac:dyDescent="0.5">
      <c r="A27" s="143"/>
      <c r="B27" s="148" t="str">
        <f>'ถอดปริมาณ 01'!A4</f>
        <v>1.1.1</v>
      </c>
      <c r="C27" s="149" t="str">
        <f>'ถอดปริมาณ 01'!B4</f>
        <v>เหล็กกล่อง  2"x2" หนา 2.00 มม.</v>
      </c>
      <c r="D27" s="257">
        <f>'ถอดปริมาณ 01'!G10</f>
        <v>45.673333333333339</v>
      </c>
      <c r="E27" s="146" t="str">
        <f>'ถอดปริมาณ 01'!H10</f>
        <v>ท่อน</v>
      </c>
      <c r="F27" s="245">
        <v>485</v>
      </c>
      <c r="G27" s="245">
        <f>D27*F27</f>
        <v>22151.566666666669</v>
      </c>
      <c r="H27" s="245">
        <v>0</v>
      </c>
      <c r="I27" s="245">
        <f>D27*H27</f>
        <v>0</v>
      </c>
      <c r="J27" s="245">
        <f>G27+I27</f>
        <v>22151.566666666669</v>
      </c>
      <c r="K27" s="245"/>
    </row>
    <row r="28" spans="1:11" ht="45.75" customHeight="1" x14ac:dyDescent="0.5">
      <c r="A28" s="143"/>
      <c r="B28" s="148" t="str">
        <f>'ถอดปริมาณ 01'!A13</f>
        <v>1.1.2</v>
      </c>
      <c r="C28" s="149" t="str">
        <f>'ถอดปริมาณ 01'!B13</f>
        <v>เหล็กกล่อง  2"x2" หนา 2.30 มม.</v>
      </c>
      <c r="D28" s="257">
        <f>'ถอดปริมาณ 01'!G27</f>
        <v>40.75</v>
      </c>
      <c r="E28" s="146" t="str">
        <f>'ถอดปริมาณ 01'!H27</f>
        <v>ท่อน</v>
      </c>
      <c r="F28" s="245">
        <v>553</v>
      </c>
      <c r="G28" s="245">
        <f t="shared" ref="G28:G46" si="0">D28*F28</f>
        <v>22534.75</v>
      </c>
      <c r="H28" s="245">
        <v>0</v>
      </c>
      <c r="I28" s="245">
        <f t="shared" ref="I28:I46" si="1">D28*H28</f>
        <v>0</v>
      </c>
      <c r="J28" s="245">
        <f t="shared" ref="J28:J46" si="2">G28+I28</f>
        <v>22534.75</v>
      </c>
      <c r="K28" s="245"/>
    </row>
    <row r="29" spans="1:11" ht="45.75" customHeight="1" x14ac:dyDescent="0.5">
      <c r="A29" s="143"/>
      <c r="B29" s="148" t="str">
        <f>'ถอดปริมาณ 01'!A30</f>
        <v>1.1.3</v>
      </c>
      <c r="C29" s="149" t="str">
        <f>'ถอดปริมาณ 01'!B30</f>
        <v>เหล็กกล่อง  2"x4" หนา 2.30 มม.</v>
      </c>
      <c r="D29" s="257">
        <f>'ถอดปริมาณ 01'!G36</f>
        <v>39.483333333333327</v>
      </c>
      <c r="E29" s="147" t="str">
        <f>'ถอดปริมาณ 01'!H36</f>
        <v>ท่อน</v>
      </c>
      <c r="F29" s="245">
        <v>851</v>
      </c>
      <c r="G29" s="245">
        <f t="shared" si="0"/>
        <v>33600.316666666658</v>
      </c>
      <c r="H29" s="245">
        <v>0</v>
      </c>
      <c r="I29" s="245">
        <f t="shared" si="1"/>
        <v>0</v>
      </c>
      <c r="J29" s="245">
        <f t="shared" si="2"/>
        <v>33600.316666666658</v>
      </c>
      <c r="K29" s="245"/>
    </row>
    <row r="30" spans="1:11" ht="45.75" customHeight="1" x14ac:dyDescent="0.5">
      <c r="A30" s="143"/>
      <c r="B30" s="148" t="str">
        <f>'ถอดปริมาณ 01'!A39</f>
        <v>1.1.4</v>
      </c>
      <c r="C30" s="149" t="str">
        <f>'ถอดปริมาณ 01'!B39</f>
        <v>เหล็กกล่อง 2"x4" หนา 3.20 มม.</v>
      </c>
      <c r="D30" s="257">
        <f>'ถอดปริมาณ 01'!G46</f>
        <v>50.916666666666664</v>
      </c>
      <c r="E30" s="147" t="str">
        <f>'ถอดปริมาณ 01'!H46</f>
        <v>ท่อน</v>
      </c>
      <c r="F30" s="245">
        <v>1161</v>
      </c>
      <c r="G30" s="245">
        <f t="shared" si="0"/>
        <v>59114.25</v>
      </c>
      <c r="H30" s="245">
        <v>0</v>
      </c>
      <c r="I30" s="245">
        <f t="shared" si="1"/>
        <v>0</v>
      </c>
      <c r="J30" s="245">
        <f t="shared" si="2"/>
        <v>59114.25</v>
      </c>
      <c r="K30" s="245"/>
    </row>
    <row r="31" spans="1:11" ht="45.75" customHeight="1" x14ac:dyDescent="0.5">
      <c r="A31" s="150"/>
      <c r="B31" s="148" t="str">
        <f>'ถอดปริมาณ 01'!A49</f>
        <v>1.1.5</v>
      </c>
      <c r="C31" s="149" t="str">
        <f>'ถอดปริมาณ 01'!B49</f>
        <v>เหล็กกล่อง 4"x4" หนา 4 มม.</v>
      </c>
      <c r="D31" s="257">
        <f>'ถอดปริมาณ 01'!G53</f>
        <v>4.1333333333333337</v>
      </c>
      <c r="E31" s="147" t="str">
        <f>'ถอดปริมาณ 01'!H53</f>
        <v>ท่อน</v>
      </c>
      <c r="F31" s="245">
        <v>1943</v>
      </c>
      <c r="G31" s="245">
        <f t="shared" si="0"/>
        <v>8031.0666666666675</v>
      </c>
      <c r="H31" s="245">
        <v>0</v>
      </c>
      <c r="I31" s="245">
        <f t="shared" si="1"/>
        <v>0</v>
      </c>
      <c r="J31" s="245">
        <f t="shared" si="2"/>
        <v>8031.0666666666675</v>
      </c>
      <c r="K31" s="245"/>
    </row>
    <row r="32" spans="1:11" ht="45.75" customHeight="1" x14ac:dyDescent="0.5">
      <c r="A32" s="152"/>
      <c r="B32" s="153" t="str">
        <f>'ถอดปริมาณ 01'!A56</f>
        <v>1.1.6</v>
      </c>
      <c r="C32" s="253" t="str">
        <f>'ถอดปริมาณ 01'!B56</f>
        <v>เหล็กกล่อง 1 1/2"x 3" หนา 2.00 มม.</v>
      </c>
      <c r="D32" s="258">
        <f>'ถอดปริมาณ 01'!G59</f>
        <v>9.5666666666666664</v>
      </c>
      <c r="E32" s="155" t="str">
        <f>'ถอดปริมาณ 01'!H59</f>
        <v>ท่อน</v>
      </c>
      <c r="F32" s="251">
        <v>553</v>
      </c>
      <c r="G32" s="251">
        <f t="shared" ref="G32" si="3">D32*F32</f>
        <v>5290.3666666666668</v>
      </c>
      <c r="H32" s="251">
        <v>0</v>
      </c>
      <c r="I32" s="251">
        <f t="shared" ref="I32" si="4">D32*H32</f>
        <v>0</v>
      </c>
      <c r="J32" s="251">
        <f t="shared" ref="J32" si="5">G32+I32</f>
        <v>5290.3666666666668</v>
      </c>
      <c r="K32" s="251"/>
    </row>
    <row r="33" spans="1:13" ht="37.5" customHeight="1" x14ac:dyDescent="0.5">
      <c r="A33" s="158"/>
      <c r="B33" s="243"/>
      <c r="C33" s="156"/>
      <c r="D33" s="157"/>
      <c r="E33" s="158"/>
      <c r="F33" s="254"/>
      <c r="G33" s="254"/>
      <c r="H33" s="254"/>
      <c r="I33" s="254"/>
      <c r="J33" s="254"/>
      <c r="K33" s="254"/>
    </row>
    <row r="34" spans="1:13" ht="37.5" customHeight="1" x14ac:dyDescent="0.5">
      <c r="A34" s="158"/>
      <c r="B34" s="243"/>
      <c r="C34" s="156"/>
      <c r="D34" s="157"/>
      <c r="E34" s="158"/>
      <c r="F34" s="254"/>
      <c r="G34" s="254"/>
      <c r="H34" s="254"/>
      <c r="I34" s="254"/>
      <c r="J34" s="254"/>
      <c r="K34" s="254"/>
    </row>
    <row r="35" spans="1:13" ht="23.25" customHeight="1" x14ac:dyDescent="0.5">
      <c r="A35" s="136" t="s">
        <v>77</v>
      </c>
      <c r="B35" s="435" t="s">
        <v>78</v>
      </c>
      <c r="C35" s="436"/>
      <c r="D35" s="430" t="s">
        <v>79</v>
      </c>
      <c r="E35" s="430"/>
      <c r="F35" s="430" t="s">
        <v>80</v>
      </c>
      <c r="G35" s="430"/>
      <c r="H35" s="430" t="s">
        <v>81</v>
      </c>
      <c r="I35" s="430"/>
      <c r="J35" s="137" t="s">
        <v>82</v>
      </c>
      <c r="K35" s="431" t="s">
        <v>83</v>
      </c>
    </row>
    <row r="36" spans="1:13" ht="23.25" customHeight="1" x14ac:dyDescent="0.5">
      <c r="A36" s="138" t="s">
        <v>0</v>
      </c>
      <c r="B36" s="437"/>
      <c r="C36" s="438"/>
      <c r="D36" s="137" t="s">
        <v>4</v>
      </c>
      <c r="E36" s="137" t="s">
        <v>3</v>
      </c>
      <c r="F36" s="137" t="s">
        <v>84</v>
      </c>
      <c r="G36" s="137" t="s">
        <v>19</v>
      </c>
      <c r="H36" s="137" t="s">
        <v>84</v>
      </c>
      <c r="I36" s="137" t="s">
        <v>19</v>
      </c>
      <c r="J36" s="137" t="s">
        <v>85</v>
      </c>
      <c r="K36" s="432"/>
    </row>
    <row r="37" spans="1:13" ht="45.75" customHeight="1" x14ac:dyDescent="0.5">
      <c r="A37" s="150"/>
      <c r="B37" s="148" t="str">
        <f>'ถอดปริมาณ 01'!A62</f>
        <v>1.1.7</v>
      </c>
      <c r="C37" s="149" t="str">
        <f>'ถอดปริมาณ 01'!B62</f>
        <v>เหล็ก C-100x50x20 มม. หนา 3.20 มม.</v>
      </c>
      <c r="D37" s="257">
        <f>'ถอดปริมาณ 01'!G66</f>
        <v>52.15</v>
      </c>
      <c r="E37" s="147" t="str">
        <f>'ถอดปริมาณ 01'!H66</f>
        <v>ท่อน</v>
      </c>
      <c r="F37" s="245">
        <v>1056.07</v>
      </c>
      <c r="G37" s="245">
        <f t="shared" si="0"/>
        <v>55074.050499999998</v>
      </c>
      <c r="H37" s="245">
        <v>0</v>
      </c>
      <c r="I37" s="245">
        <f t="shared" si="1"/>
        <v>0</v>
      </c>
      <c r="J37" s="245">
        <f t="shared" si="2"/>
        <v>55074.050499999998</v>
      </c>
      <c r="K37" s="245"/>
    </row>
    <row r="38" spans="1:13" ht="63" customHeight="1" x14ac:dyDescent="0.5">
      <c r="A38" s="152">
        <f>'ถอดปริมาณ 01'!A69</f>
        <v>1.2</v>
      </c>
      <c r="B38" s="153"/>
      <c r="C38" s="242" t="s">
        <v>176</v>
      </c>
      <c r="D38" s="154">
        <f>'ถอดปริมาณ 01'!H69</f>
        <v>7028.9781999999996</v>
      </c>
      <c r="E38" s="155" t="str">
        <f>'ถอดปริมาณ 01'!I69</f>
        <v>กก.</v>
      </c>
      <c r="F38" s="251">
        <v>0</v>
      </c>
      <c r="G38" s="251">
        <f t="shared" ref="G38" si="6">D38*F38</f>
        <v>0</v>
      </c>
      <c r="H38" s="251">
        <v>10</v>
      </c>
      <c r="I38" s="251">
        <f t="shared" ref="I38" si="7">D38*H38</f>
        <v>70289.781999999992</v>
      </c>
      <c r="J38" s="251">
        <f t="shared" ref="J38" si="8">G38+I38</f>
        <v>70289.781999999992</v>
      </c>
      <c r="K38" s="251"/>
    </row>
    <row r="39" spans="1:13" ht="21.75" customHeight="1" x14ac:dyDescent="0.5">
      <c r="A39" s="143">
        <v>1.3</v>
      </c>
      <c r="B39" s="151"/>
      <c r="C39" s="145" t="s">
        <v>182</v>
      </c>
      <c r="D39" s="146"/>
      <c r="E39" s="147"/>
      <c r="F39" s="245"/>
      <c r="G39" s="245"/>
      <c r="H39" s="245"/>
      <c r="I39" s="245"/>
      <c r="J39" s="245"/>
      <c r="K39" s="245"/>
    </row>
    <row r="40" spans="1:13" ht="21.75" customHeight="1" x14ac:dyDescent="0.5">
      <c r="A40" s="150"/>
      <c r="B40" s="148" t="str">
        <f>'ถอดปริมาณ 01'!A70</f>
        <v>1.3.1</v>
      </c>
      <c r="C40" s="149" t="str">
        <f>'ถอดปริมาณ 01'!B70</f>
        <v>งานทาสีกันสนิม</v>
      </c>
      <c r="D40" s="146">
        <f>'ถอดปริมาณ 01'!H70</f>
        <v>439.45500000000004</v>
      </c>
      <c r="E40" s="146" t="str">
        <f>'ถอดปริมาณ 01'!I70</f>
        <v>ตร.ม.</v>
      </c>
      <c r="F40" s="245">
        <v>58</v>
      </c>
      <c r="G40" s="245">
        <f t="shared" ref="G40:G41" si="9">D40*F40</f>
        <v>25488.390000000003</v>
      </c>
      <c r="H40" s="245">
        <v>35</v>
      </c>
      <c r="I40" s="245">
        <f t="shared" ref="I40:I41" si="10">D40*H40</f>
        <v>15380.925000000001</v>
      </c>
      <c r="J40" s="245">
        <f>G40+I40</f>
        <v>40869.315000000002</v>
      </c>
      <c r="K40" s="245"/>
    </row>
    <row r="41" spans="1:13" ht="21.75" customHeight="1" x14ac:dyDescent="0.5">
      <c r="A41" s="150"/>
      <c r="B41" s="148" t="str">
        <f>'ถอดปริมาณ 01'!A71</f>
        <v>1.3.2</v>
      </c>
      <c r="C41" s="149" t="str">
        <f>'ถอดปริมาณ 01'!B71</f>
        <v>งานทาสีโลหะ</v>
      </c>
      <c r="D41" s="146">
        <f>'ถอดปริมาณ 01'!H71</f>
        <v>439.45500000000004</v>
      </c>
      <c r="E41" s="146" t="str">
        <f>'ถอดปริมาณ 01'!I71</f>
        <v>ตร.ม.</v>
      </c>
      <c r="F41" s="245">
        <v>58</v>
      </c>
      <c r="G41" s="245">
        <f t="shared" si="9"/>
        <v>25488.390000000003</v>
      </c>
      <c r="H41" s="245">
        <v>35</v>
      </c>
      <c r="I41" s="245">
        <f t="shared" si="10"/>
        <v>15380.925000000001</v>
      </c>
      <c r="J41" s="245">
        <f t="shared" ref="J41" si="11">G41+I41</f>
        <v>40869.315000000002</v>
      </c>
      <c r="K41" s="245"/>
    </row>
    <row r="42" spans="1:13" ht="21.75" customHeight="1" x14ac:dyDescent="0.5">
      <c r="A42" s="143">
        <f>'ถอดปริมาณ 01'!A74</f>
        <v>1.4</v>
      </c>
      <c r="B42" s="151"/>
      <c r="C42" s="145" t="str">
        <f>'ถอดปริมาณ 01'!B74</f>
        <v>Sag Rod RB15mm.</v>
      </c>
      <c r="D42" s="146">
        <f>'ถอดปริมาณ 01'!G78/1000</f>
        <v>0.11692</v>
      </c>
      <c r="E42" s="147" t="s">
        <v>187</v>
      </c>
      <c r="F42" s="245">
        <v>24347.67</v>
      </c>
      <c r="G42" s="245">
        <f t="shared" si="0"/>
        <v>2846.7295763999996</v>
      </c>
      <c r="H42" s="245">
        <v>0</v>
      </c>
      <c r="I42" s="245">
        <f t="shared" si="1"/>
        <v>0</v>
      </c>
      <c r="J42" s="245">
        <f t="shared" si="2"/>
        <v>2846.7295763999996</v>
      </c>
      <c r="K42" s="245"/>
    </row>
    <row r="43" spans="1:13" ht="21.75" customHeight="1" x14ac:dyDescent="0.5">
      <c r="A43" s="143">
        <f>'ถอดปริมาณ 01'!A79</f>
        <v>1.5</v>
      </c>
      <c r="B43" s="151"/>
      <c r="C43" s="145" t="str">
        <f>'ถอดปริมาณ 01'!B79</f>
        <v>พุ๊กเหล็ก</v>
      </c>
      <c r="D43" s="146">
        <f>'ถอดปริมาณ 01'!G86</f>
        <v>488</v>
      </c>
      <c r="E43" s="147" t="str">
        <f>'ถอดปริมาณ 01'!H86</f>
        <v>ตัว</v>
      </c>
      <c r="F43" s="245">
        <f>163/5</f>
        <v>32.6</v>
      </c>
      <c r="G43" s="245">
        <f t="shared" si="0"/>
        <v>15908.800000000001</v>
      </c>
      <c r="H43" s="245">
        <v>0</v>
      </c>
      <c r="I43" s="245">
        <f t="shared" si="1"/>
        <v>0</v>
      </c>
      <c r="J43" s="245">
        <f t="shared" si="2"/>
        <v>15908.800000000001</v>
      </c>
      <c r="K43" s="245"/>
      <c r="M43" s="266"/>
    </row>
    <row r="44" spans="1:13" ht="21.75" customHeight="1" x14ac:dyDescent="0.5">
      <c r="A44" s="143">
        <f>'ถอดปริมาณ 01'!A87</f>
        <v>1.6</v>
      </c>
      <c r="B44" s="151"/>
      <c r="C44" s="145" t="str">
        <f>'ถอดปริมาณ 01'!B87</f>
        <v>แผ่น PLATE 200x200x9 มม.</v>
      </c>
      <c r="D44" s="146">
        <f>'ถอดปริมาณ 01'!G94</f>
        <v>84</v>
      </c>
      <c r="E44" s="147" t="str">
        <f>'ถอดปริมาณ 01'!H94</f>
        <v>แผ่น</v>
      </c>
      <c r="F44" s="245">
        <v>245</v>
      </c>
      <c r="G44" s="245">
        <f t="shared" ref="G44:G45" si="12">D44*F44</f>
        <v>20580</v>
      </c>
      <c r="H44" s="245">
        <v>0</v>
      </c>
      <c r="I44" s="245">
        <f t="shared" ref="I44:I45" si="13">D44*H44</f>
        <v>0</v>
      </c>
      <c r="J44" s="245">
        <f t="shared" ref="J44:J45" si="14">G44+I44</f>
        <v>20580</v>
      </c>
      <c r="K44" s="245"/>
    </row>
    <row r="45" spans="1:13" ht="21.75" customHeight="1" x14ac:dyDescent="0.5">
      <c r="A45" s="143">
        <f>'ถอดปริมาณ 01'!A95</f>
        <v>1.7</v>
      </c>
      <c r="B45" s="151"/>
      <c r="C45" s="145" t="str">
        <f>'ถอดปริมาณ 01'!B95</f>
        <v>เหล็กประกบ หนา 9 มม.</v>
      </c>
      <c r="D45" s="146">
        <f>'ถอดปริมาณ 01'!G102</f>
        <v>564</v>
      </c>
      <c r="E45" s="147" t="str">
        <f>'ถอดปริมาณ 01'!H102</f>
        <v>แผ่น</v>
      </c>
      <c r="F45" s="245">
        <f>20</f>
        <v>20</v>
      </c>
      <c r="G45" s="245">
        <f t="shared" si="12"/>
        <v>11280</v>
      </c>
      <c r="H45" s="245">
        <v>0</v>
      </c>
      <c r="I45" s="245">
        <f t="shared" si="13"/>
        <v>0</v>
      </c>
      <c r="J45" s="245">
        <f t="shared" si="14"/>
        <v>11280</v>
      </c>
      <c r="K45" s="245"/>
      <c r="L45" s="266"/>
    </row>
    <row r="46" spans="1:13" ht="21.75" customHeight="1" x14ac:dyDescent="0.5">
      <c r="A46" s="143">
        <f>'ถอดปริมาณ 01'!A103</f>
        <v>1.8</v>
      </c>
      <c r="B46" s="151"/>
      <c r="C46" s="145" t="str">
        <f>'ถอดปริมาณ 01'!B103</f>
        <v>Bracing</v>
      </c>
      <c r="D46" s="146">
        <f>'ถอดปริมาณ 01'!G109</f>
        <v>255.62300000000005</v>
      </c>
      <c r="E46" s="146" t="str">
        <f>'ถอดปริมาณ 01'!H109</f>
        <v>เมตร</v>
      </c>
      <c r="F46" s="245">
        <v>29</v>
      </c>
      <c r="G46" s="245">
        <f t="shared" si="0"/>
        <v>7413.0670000000009</v>
      </c>
      <c r="H46" s="245">
        <v>0</v>
      </c>
      <c r="I46" s="245">
        <f t="shared" si="1"/>
        <v>0</v>
      </c>
      <c r="J46" s="245">
        <f t="shared" si="2"/>
        <v>7413.0670000000009</v>
      </c>
      <c r="K46" s="245"/>
    </row>
    <row r="47" spans="1:13" ht="21.75" customHeight="1" x14ac:dyDescent="0.5">
      <c r="A47" s="168"/>
      <c r="B47" s="169"/>
      <c r="C47" s="170" t="s">
        <v>95</v>
      </c>
      <c r="D47" s="171"/>
      <c r="E47" s="172"/>
      <c r="F47" s="246"/>
      <c r="G47" s="246"/>
      <c r="H47" s="246"/>
      <c r="I47" s="246"/>
      <c r="J47" s="263">
        <f>SUM(J27:J46)*1.0425</f>
        <v>433527.14421214699</v>
      </c>
      <c r="K47" s="247"/>
    </row>
    <row r="48" spans="1:13" ht="21.75" customHeight="1" x14ac:dyDescent="0.5">
      <c r="A48" s="231"/>
      <c r="B48" s="232"/>
      <c r="C48" s="233"/>
      <c r="D48" s="234"/>
      <c r="E48" s="235"/>
      <c r="F48" s="255"/>
      <c r="G48" s="255"/>
      <c r="H48" s="255"/>
      <c r="I48" s="255"/>
      <c r="J48" s="255"/>
      <c r="K48" s="255"/>
    </row>
    <row r="49" spans="1:13" ht="21.75" customHeight="1" x14ac:dyDescent="0.5">
      <c r="A49" s="236"/>
      <c r="B49" s="237"/>
      <c r="C49" s="238"/>
      <c r="D49" s="239"/>
      <c r="E49" s="240"/>
      <c r="F49" s="256"/>
      <c r="G49" s="256"/>
      <c r="H49" s="256"/>
      <c r="I49" s="256"/>
      <c r="J49" s="256"/>
      <c r="K49" s="256"/>
    </row>
    <row r="50" spans="1:13" ht="21.75" customHeight="1" x14ac:dyDescent="0.5">
      <c r="A50" s="236"/>
      <c r="B50" s="237"/>
      <c r="C50" s="238"/>
      <c r="D50" s="239"/>
      <c r="E50" s="240"/>
      <c r="F50" s="256"/>
      <c r="G50" s="256"/>
      <c r="H50" s="256"/>
      <c r="I50" s="256"/>
      <c r="J50" s="256"/>
      <c r="K50" s="256"/>
    </row>
    <row r="51" spans="1:13" ht="21.75" customHeight="1" x14ac:dyDescent="0.5">
      <c r="A51" s="236"/>
      <c r="B51" s="237"/>
      <c r="C51" s="238"/>
      <c r="D51" s="239"/>
      <c r="E51" s="240"/>
      <c r="F51" s="256"/>
      <c r="G51" s="256"/>
      <c r="H51" s="256"/>
      <c r="I51" s="256"/>
      <c r="J51" s="256"/>
      <c r="K51" s="256"/>
    </row>
    <row r="52" spans="1:13" ht="21.75" customHeight="1" x14ac:dyDescent="0.5">
      <c r="A52" s="236"/>
      <c r="B52" s="237"/>
      <c r="C52" s="238"/>
      <c r="D52" s="239"/>
      <c r="E52" s="240"/>
      <c r="F52" s="256"/>
      <c r="G52" s="256"/>
      <c r="H52" s="256"/>
      <c r="I52" s="256"/>
      <c r="J52" s="256"/>
      <c r="K52" s="256"/>
    </row>
    <row r="53" spans="1:13" ht="21.75" customHeight="1" x14ac:dyDescent="0.5">
      <c r="A53" s="236"/>
      <c r="B53" s="237"/>
      <c r="C53" s="238"/>
      <c r="D53" s="239"/>
      <c r="E53" s="240"/>
      <c r="F53" s="256"/>
      <c r="G53" s="256"/>
      <c r="H53" s="256"/>
      <c r="I53" s="256"/>
      <c r="J53" s="256"/>
      <c r="K53" s="256"/>
    </row>
    <row r="54" spans="1:13" ht="21.75" customHeight="1" x14ac:dyDescent="0.5">
      <c r="A54" s="136" t="s">
        <v>77</v>
      </c>
      <c r="B54" s="435" t="s">
        <v>78</v>
      </c>
      <c r="C54" s="436"/>
      <c r="D54" s="430" t="s">
        <v>79</v>
      </c>
      <c r="E54" s="430"/>
      <c r="F54" s="430" t="s">
        <v>80</v>
      </c>
      <c r="G54" s="430"/>
      <c r="H54" s="430" t="s">
        <v>81</v>
      </c>
      <c r="I54" s="430"/>
      <c r="J54" s="137" t="s">
        <v>82</v>
      </c>
      <c r="K54" s="431" t="s">
        <v>83</v>
      </c>
    </row>
    <row r="55" spans="1:13" ht="21.75" customHeight="1" x14ac:dyDescent="0.5">
      <c r="A55" s="138" t="s">
        <v>0</v>
      </c>
      <c r="B55" s="437"/>
      <c r="C55" s="438"/>
      <c r="D55" s="137" t="s">
        <v>4</v>
      </c>
      <c r="E55" s="137" t="s">
        <v>3</v>
      </c>
      <c r="F55" s="137" t="s">
        <v>84</v>
      </c>
      <c r="G55" s="137" t="s">
        <v>19</v>
      </c>
      <c r="H55" s="137" t="s">
        <v>84</v>
      </c>
      <c r="I55" s="137" t="s">
        <v>19</v>
      </c>
      <c r="J55" s="137" t="s">
        <v>85</v>
      </c>
      <c r="K55" s="432"/>
    </row>
    <row r="56" spans="1:13" ht="21.75" customHeight="1" x14ac:dyDescent="0.5">
      <c r="A56" s="209">
        <v>2</v>
      </c>
      <c r="B56" s="210"/>
      <c r="C56" s="211" t="str">
        <f>C11</f>
        <v>หมวดสถาปัตยกรรม</v>
      </c>
      <c r="D56" s="160"/>
      <c r="E56" s="161"/>
      <c r="F56" s="248"/>
      <c r="G56" s="248"/>
      <c r="H56" s="248"/>
      <c r="I56" s="248"/>
      <c r="J56" s="249"/>
      <c r="K56" s="248"/>
    </row>
    <row r="57" spans="1:13" ht="48.75" customHeight="1" x14ac:dyDescent="0.5">
      <c r="A57" s="162"/>
      <c r="B57" s="163">
        <f>'ถอดปริมาณ 01'!A112</f>
        <v>2.1</v>
      </c>
      <c r="C57" s="208" t="str">
        <f>'ถอดปริมาณ 01'!B112</f>
        <v>วัสดุมุงหลังคา แผ่นโพลิคาร์บอเนต ลอนลูกฟูก สีใส</v>
      </c>
      <c r="D57" s="262">
        <f>'ถอดปริมาณ 01'!G118</f>
        <v>250.04</v>
      </c>
      <c r="E57" s="164" t="str">
        <f>'ถอดปริมาณ 01'!H118</f>
        <v>ตร.ม.</v>
      </c>
      <c r="F57" s="249">
        <v>242</v>
      </c>
      <c r="G57" s="245">
        <f>D57*F57</f>
        <v>60509.68</v>
      </c>
      <c r="H57" s="245">
        <v>70</v>
      </c>
      <c r="I57" s="245">
        <f>D57*H57</f>
        <v>17502.8</v>
      </c>
      <c r="J57" s="245">
        <f>G57+I57</f>
        <v>78012.479999999996</v>
      </c>
      <c r="K57" s="249"/>
    </row>
    <row r="58" spans="1:13" ht="48.75" customHeight="1" x14ac:dyDescent="0.5">
      <c r="A58" s="165"/>
      <c r="B58" s="163">
        <f>'ถอดปริมาณ 01'!A119</f>
        <v>2.2000000000000002</v>
      </c>
      <c r="C58" s="208" t="str">
        <f>'ถอดปริมาณ 01'!B119</f>
        <v xml:space="preserve">แผ่น LOUVER สีใส </v>
      </c>
      <c r="D58" s="262">
        <f>'ถอดปริมาณ 01'!G125</f>
        <v>197.20000000000002</v>
      </c>
      <c r="E58" s="164" t="str">
        <f>'ถอดปริมาณ 01'!H125</f>
        <v>ตร.ม.</v>
      </c>
      <c r="F58" s="249">
        <v>368</v>
      </c>
      <c r="G58" s="245">
        <f>D58*F58</f>
        <v>72569.600000000006</v>
      </c>
      <c r="H58" s="245">
        <v>70</v>
      </c>
      <c r="I58" s="245">
        <f>D58*H58</f>
        <v>13804.000000000002</v>
      </c>
      <c r="J58" s="245">
        <f>G58+I58</f>
        <v>86373.6</v>
      </c>
      <c r="K58" s="249"/>
      <c r="M58" s="261"/>
    </row>
    <row r="59" spans="1:13" ht="22.5" customHeight="1" x14ac:dyDescent="0.5">
      <c r="A59" s="168"/>
      <c r="B59" s="169"/>
      <c r="C59" s="170" t="s">
        <v>97</v>
      </c>
      <c r="D59" s="171"/>
      <c r="E59" s="172"/>
      <c r="F59" s="246"/>
      <c r="G59" s="246"/>
      <c r="H59" s="246"/>
      <c r="I59" s="246"/>
      <c r="J59" s="263">
        <f>SUM(J57:J58)</f>
        <v>164386.08000000002</v>
      </c>
      <c r="K59" s="247"/>
    </row>
    <row r="60" spans="1:13" ht="22.5" customHeight="1" x14ac:dyDescent="0.5">
      <c r="A60" s="226">
        <f>'ถอดปริมาณ 01'!A126</f>
        <v>3</v>
      </c>
      <c r="B60" s="227"/>
      <c r="C60" s="228" t="str">
        <f>C12</f>
        <v>หมวดไฟฟ้า</v>
      </c>
      <c r="D60" s="229"/>
      <c r="E60" s="230"/>
      <c r="F60" s="244"/>
      <c r="G60" s="244"/>
      <c r="H60" s="244"/>
      <c r="I60" s="244"/>
      <c r="J60" s="244"/>
      <c r="K60" s="244"/>
    </row>
    <row r="61" spans="1:13" ht="22.5" customHeight="1" x14ac:dyDescent="0.5">
      <c r="A61" s="166"/>
      <c r="B61" s="167"/>
      <c r="C61" s="149" t="str">
        <f>'ถอดปริมาณ 01'!B127</f>
        <v>งานเคลื่อนย้ายแล้วเชื่อมต่อไฟฟ้า</v>
      </c>
      <c r="D61" s="146">
        <f>'ถอดปริมาณ 01'!G128</f>
        <v>1</v>
      </c>
      <c r="E61" s="147" t="str">
        <f>'ถอดปริมาณ 01'!H128</f>
        <v>งาน</v>
      </c>
      <c r="F61" s="245">
        <v>4500</v>
      </c>
      <c r="G61" s="245">
        <f>D61*F61</f>
        <v>4500</v>
      </c>
      <c r="H61" s="245"/>
      <c r="I61" s="245">
        <f>D61*H61</f>
        <v>0</v>
      </c>
      <c r="J61" s="245">
        <f>G61+I61</f>
        <v>4500</v>
      </c>
      <c r="K61" s="245"/>
    </row>
    <row r="62" spans="1:13" ht="22.5" customHeight="1" x14ac:dyDescent="0.5">
      <c r="A62" s="168"/>
      <c r="B62" s="169"/>
      <c r="C62" s="170" t="s">
        <v>177</v>
      </c>
      <c r="D62" s="171"/>
      <c r="E62" s="172"/>
      <c r="F62" s="246"/>
      <c r="G62" s="246"/>
      <c r="H62" s="246"/>
      <c r="I62" s="246"/>
      <c r="J62" s="263">
        <f>J61</f>
        <v>4500</v>
      </c>
      <c r="K62" s="247"/>
    </row>
    <row r="63" spans="1:13" ht="22.5" customHeight="1" x14ac:dyDescent="0.5">
      <c r="A63" s="166">
        <f>'ถอดปริมาณ 01'!A129</f>
        <v>4</v>
      </c>
      <c r="B63" s="144"/>
      <c r="C63" s="145" t="str">
        <f>'ปร.4 ถอดปริมาณงาน'!C13</f>
        <v>หมวดสุขาภิบาล</v>
      </c>
      <c r="D63" s="146"/>
      <c r="E63" s="147"/>
      <c r="F63" s="245"/>
      <c r="G63" s="245"/>
      <c r="H63" s="245"/>
      <c r="I63" s="245"/>
      <c r="J63" s="245"/>
      <c r="K63" s="245"/>
    </row>
    <row r="64" spans="1:13" x14ac:dyDescent="0.5">
      <c r="A64" s="146"/>
      <c r="B64" s="167">
        <f>'ถอดปริมาณ 01'!A130</f>
        <v>4.0999999999999996</v>
      </c>
      <c r="C64" s="149" t="str">
        <f>'ถอดปริมาณ 01'!B130</f>
        <v>รางระบาย 5"</v>
      </c>
      <c r="D64" s="257">
        <f>'ถอดปริมาณ 01'!G132</f>
        <v>33</v>
      </c>
      <c r="E64" s="146" t="str">
        <f>'ถอดปริมาณ 01'!H132</f>
        <v>เมตร</v>
      </c>
      <c r="F64" s="245">
        <v>800</v>
      </c>
      <c r="G64" s="245">
        <f t="shared" ref="G64:G65" si="15">D64*F64</f>
        <v>26400</v>
      </c>
      <c r="H64" s="245">
        <v>25</v>
      </c>
      <c r="I64" s="245">
        <f t="shared" ref="I64:I65" si="16">D64*H64</f>
        <v>825</v>
      </c>
      <c r="J64" s="245">
        <f t="shared" ref="J64:J65" si="17">G64+I64</f>
        <v>27225</v>
      </c>
      <c r="K64" s="245"/>
    </row>
    <row r="65" spans="1:11" x14ac:dyDescent="0.5">
      <c r="A65" s="147"/>
      <c r="B65" s="167">
        <f>'ถอดปริมาณ 01'!A133</f>
        <v>4.2</v>
      </c>
      <c r="C65" s="149" t="str">
        <f>'ถอดปริมาณ 01'!B133</f>
        <v>ท่อ PVC4"</v>
      </c>
      <c r="D65" s="257">
        <f>'ถอดปริมาณ 01'!G136</f>
        <v>2.0666666666666669</v>
      </c>
      <c r="E65" s="147" t="str">
        <f>'ถอดปริมาณ 01'!H136</f>
        <v>ท่อน</v>
      </c>
      <c r="F65" s="245">
        <v>717.76</v>
      </c>
      <c r="G65" s="245">
        <f t="shared" si="15"/>
        <v>1483.3706666666667</v>
      </c>
      <c r="H65" s="245">
        <v>0</v>
      </c>
      <c r="I65" s="245">
        <f t="shared" si="16"/>
        <v>0</v>
      </c>
      <c r="J65" s="245">
        <f t="shared" si="17"/>
        <v>1483.3706666666667</v>
      </c>
      <c r="K65" s="245"/>
    </row>
    <row r="66" spans="1:11" x14ac:dyDescent="0.5">
      <c r="A66" s="225"/>
      <c r="B66" s="167">
        <v>4.3</v>
      </c>
      <c r="C66" s="149" t="s">
        <v>189</v>
      </c>
      <c r="D66" s="257">
        <v>8</v>
      </c>
      <c r="E66" s="147" t="s">
        <v>57</v>
      </c>
      <c r="F66" s="245">
        <v>178.04</v>
      </c>
      <c r="G66" s="245">
        <f t="shared" ref="G66" si="18">D66*F66</f>
        <v>1424.32</v>
      </c>
      <c r="H66" s="245">
        <v>0</v>
      </c>
      <c r="I66" s="245">
        <f t="shared" ref="I66" si="19">D66*H66</f>
        <v>0</v>
      </c>
      <c r="J66" s="245">
        <f t="shared" ref="J66" si="20">G66+I66</f>
        <v>1424.32</v>
      </c>
      <c r="K66" s="245"/>
    </row>
    <row r="67" spans="1:11" x14ac:dyDescent="0.5">
      <c r="A67" s="168"/>
      <c r="B67" s="169"/>
      <c r="C67" s="170" t="s">
        <v>178</v>
      </c>
      <c r="D67" s="171"/>
      <c r="E67" s="172"/>
      <c r="F67" s="246"/>
      <c r="G67" s="246"/>
      <c r="H67" s="246"/>
      <c r="I67" s="246"/>
      <c r="J67" s="263">
        <f>SUM(J64:J65)</f>
        <v>28708.370666666666</v>
      </c>
      <c r="K67" s="247"/>
    </row>
    <row r="68" spans="1:11" s="218" customFormat="1" x14ac:dyDescent="0.5">
      <c r="A68" s="212"/>
      <c r="B68" s="213"/>
      <c r="C68" s="214"/>
      <c r="D68" s="215"/>
      <c r="E68" s="215"/>
      <c r="F68" s="216"/>
      <c r="G68" s="216"/>
      <c r="H68" s="216"/>
      <c r="I68" s="216"/>
      <c r="J68" s="216"/>
      <c r="K68" s="217"/>
    </row>
    <row r="69" spans="1:11" s="218" customFormat="1" x14ac:dyDescent="0.5">
      <c r="A69" s="212"/>
      <c r="B69" s="213"/>
      <c r="C69" s="214"/>
      <c r="D69" s="215"/>
      <c r="E69" s="217"/>
      <c r="F69" s="216"/>
      <c r="G69" s="216"/>
      <c r="H69" s="216"/>
      <c r="I69" s="216"/>
      <c r="J69" s="216"/>
      <c r="K69" s="217"/>
    </row>
    <row r="70" spans="1:11" s="218" customFormat="1" x14ac:dyDescent="0.5">
      <c r="A70" s="212"/>
      <c r="B70" s="213"/>
      <c r="C70" s="214"/>
      <c r="D70" s="215"/>
      <c r="E70" s="217"/>
      <c r="F70" s="216"/>
      <c r="G70" s="216"/>
      <c r="H70" s="216"/>
      <c r="I70" s="216"/>
      <c r="J70" s="216"/>
      <c r="K70" s="217"/>
    </row>
    <row r="71" spans="1:11" s="218" customFormat="1" x14ac:dyDescent="0.5">
      <c r="A71" s="212"/>
      <c r="B71" s="213"/>
      <c r="C71" s="214"/>
      <c r="D71" s="217"/>
      <c r="E71" s="217"/>
      <c r="F71" s="216"/>
      <c r="G71" s="216"/>
      <c r="H71" s="216"/>
      <c r="I71" s="216"/>
      <c r="J71" s="216"/>
      <c r="K71" s="217"/>
    </row>
    <row r="72" spans="1:11" s="218" customFormat="1" x14ac:dyDescent="0.5">
      <c r="A72" s="217"/>
      <c r="B72" s="219"/>
      <c r="C72" s="220"/>
      <c r="D72" s="215"/>
      <c r="E72" s="217"/>
      <c r="F72" s="216"/>
      <c r="G72" s="216"/>
      <c r="H72" s="216"/>
      <c r="I72" s="216"/>
      <c r="J72" s="216"/>
      <c r="K72" s="217"/>
    </row>
    <row r="73" spans="1:11" s="218" customFormat="1" x14ac:dyDescent="0.5">
      <c r="A73" s="236"/>
      <c r="B73" s="237"/>
      <c r="C73" s="238"/>
      <c r="D73" s="239"/>
      <c r="E73" s="240"/>
      <c r="F73" s="241"/>
      <c r="G73" s="241"/>
      <c r="H73" s="241"/>
      <c r="I73" s="241"/>
      <c r="J73" s="241"/>
      <c r="K73" s="240"/>
    </row>
    <row r="74" spans="1:11" s="218" customFormat="1" x14ac:dyDescent="0.5">
      <c r="A74" s="217"/>
      <c r="B74" s="219"/>
      <c r="C74" s="219"/>
      <c r="D74" s="217"/>
      <c r="E74" s="217"/>
      <c r="F74" s="217"/>
      <c r="G74" s="217"/>
      <c r="H74" s="217"/>
      <c r="I74" s="217"/>
      <c r="J74" s="217"/>
      <c r="K74" s="217"/>
    </row>
    <row r="75" spans="1:11" s="218" customFormat="1" x14ac:dyDescent="0.5">
      <c r="A75" s="217"/>
      <c r="B75" s="219"/>
      <c r="C75" s="219"/>
      <c r="D75" s="217"/>
      <c r="E75" s="217"/>
      <c r="F75" s="217"/>
      <c r="G75" s="217"/>
      <c r="H75" s="217"/>
      <c r="I75" s="217"/>
      <c r="J75" s="217"/>
      <c r="K75" s="217"/>
    </row>
    <row r="76" spans="1:11" s="218" customFormat="1" x14ac:dyDescent="0.5">
      <c r="A76" s="217"/>
      <c r="B76" s="219"/>
      <c r="C76" s="219"/>
      <c r="D76" s="217"/>
      <c r="E76" s="217"/>
      <c r="F76" s="217"/>
      <c r="G76" s="217"/>
      <c r="H76" s="217"/>
      <c r="I76" s="217"/>
      <c r="J76" s="217"/>
      <c r="K76" s="217"/>
    </row>
    <row r="77" spans="1:11" s="218" customFormat="1" x14ac:dyDescent="0.5">
      <c r="A77" s="217"/>
      <c r="B77" s="219"/>
      <c r="C77" s="219"/>
      <c r="D77" s="217"/>
      <c r="E77" s="217"/>
      <c r="F77" s="217"/>
      <c r="G77" s="217"/>
      <c r="H77" s="217"/>
      <c r="I77" s="217"/>
      <c r="J77" s="217"/>
      <c r="K77" s="217"/>
    </row>
    <row r="78" spans="1:11" s="218" customFormat="1" x14ac:dyDescent="0.5">
      <c r="A78" s="217"/>
      <c r="B78" s="219"/>
      <c r="C78" s="219"/>
      <c r="D78" s="217"/>
      <c r="E78" s="217"/>
      <c r="F78" s="217"/>
      <c r="G78" s="217"/>
      <c r="H78" s="217"/>
      <c r="I78" s="217"/>
      <c r="J78" s="217"/>
      <c r="K78" s="217"/>
    </row>
    <row r="79" spans="1:11" s="218" customFormat="1" x14ac:dyDescent="0.5">
      <c r="A79" s="221"/>
      <c r="B79" s="433"/>
      <c r="C79" s="433"/>
      <c r="D79" s="434"/>
      <c r="E79" s="434"/>
      <c r="F79" s="434"/>
      <c r="G79" s="434"/>
      <c r="H79" s="434"/>
      <c r="I79" s="434"/>
      <c r="J79" s="203"/>
      <c r="K79" s="434"/>
    </row>
    <row r="80" spans="1:11" s="218" customFormat="1" x14ac:dyDescent="0.5">
      <c r="A80" s="221"/>
      <c r="B80" s="433"/>
      <c r="C80" s="433"/>
      <c r="D80" s="203"/>
      <c r="E80" s="203"/>
      <c r="F80" s="203"/>
      <c r="G80" s="203"/>
      <c r="H80" s="203"/>
      <c r="I80" s="203"/>
      <c r="J80" s="203"/>
      <c r="K80" s="434"/>
    </row>
    <row r="81" spans="1:11" s="218" customFormat="1" x14ac:dyDescent="0.5">
      <c r="A81" s="212"/>
      <c r="B81" s="213"/>
      <c r="C81" s="214"/>
      <c r="D81" s="217"/>
      <c r="E81" s="217"/>
      <c r="F81" s="217"/>
      <c r="G81" s="217"/>
      <c r="H81" s="217"/>
      <c r="I81" s="217"/>
      <c r="J81" s="217"/>
      <c r="K81" s="217"/>
    </row>
    <row r="82" spans="1:11" s="218" customFormat="1" x14ac:dyDescent="0.5">
      <c r="A82" s="212"/>
      <c r="B82" s="213"/>
      <c r="C82" s="214"/>
      <c r="D82" s="215"/>
      <c r="E82" s="215"/>
      <c r="F82" s="217"/>
      <c r="G82" s="217"/>
      <c r="H82" s="217"/>
      <c r="I82" s="217"/>
      <c r="J82" s="216"/>
      <c r="K82" s="217"/>
    </row>
    <row r="83" spans="1:11" s="218" customFormat="1" x14ac:dyDescent="0.5">
      <c r="A83" s="212"/>
      <c r="B83" s="213"/>
      <c r="C83" s="213"/>
      <c r="D83" s="215"/>
      <c r="E83" s="217"/>
      <c r="F83" s="217"/>
      <c r="G83" s="217"/>
      <c r="H83" s="217"/>
      <c r="I83" s="217"/>
      <c r="J83" s="216"/>
      <c r="K83" s="217"/>
    </row>
    <row r="84" spans="1:11" s="218" customFormat="1" x14ac:dyDescent="0.5">
      <c r="A84" s="212"/>
      <c r="B84" s="213"/>
      <c r="C84" s="213"/>
      <c r="D84" s="215"/>
      <c r="E84" s="217"/>
      <c r="F84" s="217"/>
      <c r="G84" s="217"/>
      <c r="H84" s="217"/>
      <c r="I84" s="217"/>
      <c r="J84" s="216"/>
      <c r="K84" s="217"/>
    </row>
    <row r="85" spans="1:11" s="218" customFormat="1" x14ac:dyDescent="0.5">
      <c r="A85" s="212"/>
      <c r="B85" s="213"/>
      <c r="C85" s="222"/>
      <c r="D85" s="215"/>
      <c r="E85" s="217"/>
      <c r="F85" s="217"/>
      <c r="G85" s="217"/>
      <c r="H85" s="217"/>
      <c r="I85" s="217"/>
      <c r="J85" s="216"/>
      <c r="K85" s="217"/>
    </row>
    <row r="86" spans="1:11" s="218" customFormat="1" x14ac:dyDescent="0.5">
      <c r="A86" s="212"/>
      <c r="B86" s="213"/>
      <c r="C86" s="213"/>
      <c r="D86" s="215"/>
      <c r="E86" s="217"/>
      <c r="F86" s="217"/>
      <c r="G86" s="217"/>
      <c r="H86" s="217"/>
      <c r="I86" s="217"/>
      <c r="J86" s="216"/>
      <c r="K86" s="217"/>
    </row>
    <row r="87" spans="1:11" s="218" customFormat="1" x14ac:dyDescent="0.5">
      <c r="A87" s="212"/>
      <c r="B87" s="219"/>
      <c r="C87" s="213"/>
      <c r="D87" s="215"/>
      <c r="E87" s="217"/>
      <c r="F87" s="217"/>
      <c r="G87" s="217"/>
      <c r="H87" s="217"/>
      <c r="I87" s="217"/>
      <c r="J87" s="216"/>
      <c r="K87" s="217"/>
    </row>
    <row r="88" spans="1:11" s="218" customFormat="1" x14ac:dyDescent="0.5">
      <c r="A88" s="217"/>
      <c r="B88" s="219"/>
      <c r="C88" s="219"/>
      <c r="D88" s="217"/>
      <c r="E88" s="217"/>
      <c r="F88" s="217"/>
      <c r="G88" s="217"/>
      <c r="H88" s="217"/>
      <c r="I88" s="217"/>
      <c r="J88" s="216"/>
      <c r="K88" s="217"/>
    </row>
    <row r="89" spans="1:11" s="218" customFormat="1" x14ac:dyDescent="0.5">
      <c r="A89" s="217"/>
      <c r="B89" s="219"/>
      <c r="C89" s="219"/>
      <c r="D89" s="217"/>
      <c r="E89" s="217"/>
      <c r="F89" s="217"/>
      <c r="G89" s="217"/>
      <c r="H89" s="217"/>
      <c r="I89" s="217"/>
      <c r="J89" s="216"/>
      <c r="K89" s="217"/>
    </row>
    <row r="90" spans="1:11" s="218" customFormat="1" x14ac:dyDescent="0.5">
      <c r="A90" s="217"/>
      <c r="B90" s="219"/>
      <c r="C90" s="219"/>
      <c r="D90" s="217"/>
      <c r="E90" s="217"/>
      <c r="F90" s="217"/>
      <c r="G90" s="217"/>
      <c r="H90" s="217"/>
      <c r="I90" s="217"/>
      <c r="J90" s="216"/>
      <c r="K90" s="217"/>
    </row>
    <row r="91" spans="1:11" s="218" customFormat="1" x14ac:dyDescent="0.5">
      <c r="A91" s="217"/>
      <c r="B91" s="219"/>
      <c r="C91" s="219"/>
      <c r="D91" s="217"/>
      <c r="E91" s="217"/>
      <c r="F91" s="217"/>
      <c r="G91" s="217"/>
      <c r="H91" s="217"/>
      <c r="I91" s="217"/>
      <c r="J91" s="216"/>
      <c r="K91" s="217"/>
    </row>
    <row r="92" spans="1:11" s="218" customFormat="1" x14ac:dyDescent="0.5">
      <c r="A92" s="212"/>
      <c r="B92" s="213"/>
      <c r="C92" s="214"/>
      <c r="D92" s="215"/>
      <c r="E92" s="217"/>
      <c r="F92" s="216"/>
      <c r="G92" s="216"/>
      <c r="H92" s="216"/>
      <c r="I92" s="216"/>
      <c r="J92" s="216"/>
      <c r="K92" s="217"/>
    </row>
    <row r="93" spans="1:11" s="218" customFormat="1" x14ac:dyDescent="0.5">
      <c r="A93" s="212"/>
      <c r="B93" s="213"/>
      <c r="C93" s="214"/>
      <c r="D93" s="215"/>
      <c r="E93" s="217"/>
      <c r="F93" s="216"/>
      <c r="G93" s="216"/>
      <c r="H93" s="216"/>
      <c r="I93" s="216"/>
      <c r="J93" s="216"/>
      <c r="K93" s="217"/>
    </row>
    <row r="94" spans="1:11" s="218" customFormat="1" x14ac:dyDescent="0.5">
      <c r="A94" s="212"/>
      <c r="B94" s="213"/>
      <c r="C94" s="214"/>
      <c r="D94" s="215"/>
      <c r="E94" s="217"/>
      <c r="F94" s="216"/>
      <c r="G94" s="216"/>
      <c r="H94" s="216"/>
      <c r="I94" s="216"/>
      <c r="J94" s="216"/>
      <c r="K94" s="217"/>
    </row>
    <row r="95" spans="1:11" s="218" customFormat="1" x14ac:dyDescent="0.5">
      <c r="A95" s="212"/>
      <c r="B95" s="213"/>
      <c r="C95" s="214"/>
      <c r="D95" s="215"/>
      <c r="E95" s="217"/>
      <c r="F95" s="216"/>
      <c r="G95" s="216"/>
      <c r="H95" s="216"/>
      <c r="I95" s="216"/>
      <c r="J95" s="216"/>
      <c r="K95" s="217"/>
    </row>
    <row r="96" spans="1:11" s="218" customFormat="1" x14ac:dyDescent="0.5">
      <c r="A96" s="212"/>
      <c r="B96" s="213"/>
      <c r="C96" s="214"/>
      <c r="D96" s="215"/>
      <c r="E96" s="217"/>
      <c r="F96" s="216"/>
      <c r="G96" s="216"/>
      <c r="H96" s="216"/>
      <c r="I96" s="216"/>
      <c r="J96" s="216"/>
      <c r="K96" s="217"/>
    </row>
    <row r="97" spans="1:11" s="218" customFormat="1" x14ac:dyDescent="0.5">
      <c r="A97" s="212"/>
      <c r="B97" s="213"/>
      <c r="C97" s="214"/>
      <c r="D97" s="215"/>
      <c r="E97" s="217"/>
      <c r="F97" s="216"/>
      <c r="G97" s="216"/>
      <c r="H97" s="216"/>
      <c r="I97" s="216"/>
      <c r="J97" s="216"/>
      <c r="K97" s="217"/>
    </row>
    <row r="98" spans="1:11" s="218" customFormat="1" x14ac:dyDescent="0.5">
      <c r="A98" s="212"/>
      <c r="B98" s="213"/>
      <c r="C98" s="214"/>
      <c r="D98" s="215"/>
      <c r="E98" s="217"/>
      <c r="F98" s="216"/>
      <c r="G98" s="216"/>
      <c r="H98" s="216"/>
      <c r="I98" s="216"/>
      <c r="J98" s="216"/>
      <c r="K98" s="217"/>
    </row>
    <row r="99" spans="1:11" s="218" customFormat="1" x14ac:dyDescent="0.5">
      <c r="A99" s="212"/>
      <c r="B99" s="213"/>
      <c r="C99" s="214"/>
      <c r="D99" s="215"/>
      <c r="E99" s="217"/>
      <c r="F99" s="216"/>
      <c r="G99" s="216"/>
      <c r="H99" s="216"/>
      <c r="I99" s="216"/>
      <c r="J99" s="216"/>
      <c r="K99" s="217"/>
    </row>
    <row r="100" spans="1:11" s="218" customFormat="1" x14ac:dyDescent="0.5">
      <c r="A100" s="221"/>
      <c r="B100" s="433"/>
      <c r="C100" s="433"/>
      <c r="D100" s="434"/>
      <c r="E100" s="434"/>
      <c r="F100" s="434"/>
      <c r="G100" s="434"/>
      <c r="H100" s="434"/>
      <c r="I100" s="434"/>
      <c r="J100" s="203"/>
      <c r="K100" s="434"/>
    </row>
    <row r="101" spans="1:11" s="218" customFormat="1" x14ac:dyDescent="0.5">
      <c r="A101" s="221"/>
      <c r="B101" s="433"/>
      <c r="C101" s="433"/>
      <c r="D101" s="203"/>
      <c r="E101" s="203"/>
      <c r="F101" s="203"/>
      <c r="G101" s="203"/>
      <c r="H101" s="203"/>
      <c r="I101" s="203"/>
      <c r="J101" s="203"/>
      <c r="K101" s="434"/>
    </row>
    <row r="102" spans="1:11" s="218" customFormat="1" x14ac:dyDescent="0.5">
      <c r="A102" s="212"/>
      <c r="B102" s="213"/>
      <c r="C102" s="214"/>
      <c r="D102" s="217"/>
      <c r="E102" s="217"/>
      <c r="F102" s="217"/>
      <c r="G102" s="217"/>
      <c r="H102" s="217"/>
      <c r="I102" s="217"/>
      <c r="J102" s="217"/>
      <c r="K102" s="217"/>
    </row>
    <row r="103" spans="1:11" s="218" customFormat="1" x14ac:dyDescent="0.5">
      <c r="A103" s="217"/>
      <c r="B103" s="219"/>
      <c r="C103" s="220"/>
      <c r="D103" s="215"/>
      <c r="E103" s="215"/>
      <c r="F103" s="215"/>
      <c r="G103" s="215"/>
      <c r="H103" s="215"/>
      <c r="I103" s="215"/>
      <c r="J103" s="215"/>
      <c r="K103" s="223"/>
    </row>
    <row r="104" spans="1:11" s="218" customFormat="1" x14ac:dyDescent="0.5">
      <c r="A104" s="217"/>
      <c r="B104" s="219"/>
      <c r="C104" s="219"/>
      <c r="D104" s="215"/>
      <c r="E104" s="217"/>
      <c r="F104" s="215"/>
      <c r="G104" s="215"/>
      <c r="H104" s="215"/>
      <c r="I104" s="215"/>
      <c r="J104" s="215"/>
      <c r="K104" s="217"/>
    </row>
    <row r="105" spans="1:11" s="218" customFormat="1" x14ac:dyDescent="0.5">
      <c r="A105" s="217"/>
      <c r="B105" s="219"/>
      <c r="C105" s="219"/>
      <c r="D105" s="215"/>
      <c r="E105" s="217"/>
      <c r="F105" s="215"/>
      <c r="G105" s="215"/>
      <c r="H105" s="215"/>
      <c r="I105" s="215"/>
      <c r="J105" s="215"/>
      <c r="K105" s="217"/>
    </row>
    <row r="106" spans="1:11" s="218" customFormat="1" x14ac:dyDescent="0.5">
      <c r="A106" s="217"/>
      <c r="B106" s="219"/>
      <c r="C106" s="219"/>
      <c r="D106" s="215"/>
      <c r="E106" s="217"/>
      <c r="F106" s="215"/>
      <c r="G106" s="215"/>
      <c r="H106" s="215"/>
      <c r="I106" s="215"/>
      <c r="J106" s="215"/>
      <c r="K106" s="217"/>
    </row>
    <row r="107" spans="1:11" s="218" customFormat="1" x14ac:dyDescent="0.5">
      <c r="A107" s="217"/>
      <c r="B107" s="219"/>
      <c r="C107" s="219"/>
      <c r="D107" s="215"/>
      <c r="E107" s="217"/>
      <c r="F107" s="215"/>
      <c r="G107" s="215"/>
      <c r="H107" s="215"/>
      <c r="I107" s="215"/>
      <c r="J107" s="215"/>
      <c r="K107" s="217"/>
    </row>
    <row r="108" spans="1:11" s="218" customFormat="1" x14ac:dyDescent="0.5">
      <c r="A108" s="217"/>
      <c r="B108" s="219"/>
      <c r="C108" s="219"/>
      <c r="D108" s="217"/>
      <c r="E108" s="217"/>
      <c r="F108" s="217"/>
      <c r="G108" s="217"/>
      <c r="H108" s="217"/>
      <c r="I108" s="217"/>
      <c r="J108" s="217"/>
      <c r="K108" s="217"/>
    </row>
    <row r="109" spans="1:11" s="218" customFormat="1" x14ac:dyDescent="0.5">
      <c r="A109" s="217"/>
      <c r="B109" s="219"/>
      <c r="C109" s="219"/>
      <c r="D109" s="217"/>
      <c r="E109" s="217"/>
      <c r="F109" s="217"/>
      <c r="G109" s="217"/>
      <c r="H109" s="217"/>
      <c r="I109" s="217"/>
      <c r="J109" s="217"/>
      <c r="K109" s="217"/>
    </row>
    <row r="110" spans="1:11" s="218" customFormat="1" x14ac:dyDescent="0.5">
      <c r="A110" s="217"/>
      <c r="B110" s="219"/>
      <c r="C110" s="219"/>
      <c r="D110" s="217"/>
      <c r="E110" s="217"/>
      <c r="F110" s="217"/>
      <c r="G110" s="217"/>
      <c r="H110" s="217"/>
      <c r="I110" s="217"/>
      <c r="J110" s="217"/>
      <c r="K110" s="217"/>
    </row>
    <row r="111" spans="1:11" s="218" customFormat="1" x14ac:dyDescent="0.5">
      <c r="A111" s="217"/>
      <c r="B111" s="219"/>
      <c r="C111" s="219"/>
      <c r="D111" s="217"/>
      <c r="E111" s="217"/>
      <c r="F111" s="217"/>
      <c r="G111" s="217"/>
      <c r="H111" s="217"/>
      <c r="I111" s="217"/>
      <c r="J111" s="217"/>
      <c r="K111" s="217"/>
    </row>
    <row r="112" spans="1:11" s="218" customFormat="1" x14ac:dyDescent="0.5">
      <c r="A112" s="217"/>
      <c r="B112" s="219"/>
      <c r="C112" s="219"/>
      <c r="D112" s="217"/>
      <c r="E112" s="217"/>
      <c r="F112" s="217"/>
      <c r="G112" s="217"/>
      <c r="H112" s="217"/>
      <c r="I112" s="217"/>
      <c r="J112" s="217"/>
      <c r="K112" s="217"/>
    </row>
    <row r="113" spans="1:11" s="218" customFormat="1" x14ac:dyDescent="0.5">
      <c r="A113" s="217"/>
      <c r="B113" s="219"/>
      <c r="C113" s="219"/>
      <c r="D113" s="217"/>
      <c r="E113" s="217"/>
      <c r="F113" s="217"/>
      <c r="G113" s="217"/>
      <c r="H113" s="217"/>
      <c r="I113" s="217"/>
      <c r="J113" s="217"/>
      <c r="K113" s="217"/>
    </row>
    <row r="114" spans="1:11" s="218" customFormat="1" x14ac:dyDescent="0.5">
      <c r="A114" s="217"/>
      <c r="B114" s="219"/>
      <c r="C114" s="219"/>
      <c r="D114" s="217"/>
      <c r="E114" s="217"/>
      <c r="F114" s="217"/>
      <c r="G114" s="217"/>
      <c r="H114" s="217"/>
      <c r="I114" s="217"/>
      <c r="J114" s="217"/>
      <c r="K114" s="217"/>
    </row>
    <row r="115" spans="1:11" s="218" customFormat="1" x14ac:dyDescent="0.5">
      <c r="A115" s="217"/>
      <c r="B115" s="219"/>
      <c r="C115" s="219"/>
      <c r="D115" s="217"/>
      <c r="E115" s="217"/>
      <c r="F115" s="217"/>
      <c r="G115" s="217"/>
      <c r="H115" s="217"/>
      <c r="I115" s="217"/>
      <c r="J115" s="217"/>
      <c r="K115" s="217"/>
    </row>
    <row r="116" spans="1:11" s="218" customFormat="1" x14ac:dyDescent="0.5">
      <c r="A116" s="217"/>
      <c r="B116" s="219"/>
      <c r="C116" s="219"/>
      <c r="D116" s="217"/>
      <c r="E116" s="217"/>
      <c r="F116" s="217"/>
      <c r="G116" s="217"/>
      <c r="H116" s="217"/>
      <c r="I116" s="217"/>
      <c r="J116" s="217"/>
      <c r="K116" s="217"/>
    </row>
    <row r="117" spans="1:11" s="218" customFormat="1" x14ac:dyDescent="0.5">
      <c r="A117" s="217"/>
      <c r="B117" s="219"/>
      <c r="C117" s="219"/>
      <c r="D117" s="217"/>
      <c r="E117" s="217"/>
      <c r="F117" s="217"/>
      <c r="G117" s="217"/>
      <c r="H117" s="217"/>
      <c r="I117" s="217"/>
      <c r="J117" s="217"/>
      <c r="K117" s="217"/>
    </row>
    <row r="118" spans="1:11" s="218" customFormat="1" x14ac:dyDescent="0.5">
      <c r="A118" s="217"/>
      <c r="B118" s="219"/>
      <c r="C118" s="219"/>
      <c r="D118" s="217"/>
      <c r="E118" s="217"/>
      <c r="F118" s="217"/>
      <c r="G118" s="217"/>
      <c r="H118" s="217"/>
      <c r="I118" s="217"/>
      <c r="J118" s="217"/>
      <c r="K118" s="217"/>
    </row>
    <row r="119" spans="1:11" s="218" customFormat="1" x14ac:dyDescent="0.5">
      <c r="A119" s="217"/>
      <c r="B119" s="219"/>
      <c r="C119" s="219"/>
      <c r="D119" s="217"/>
      <c r="E119" s="217"/>
      <c r="F119" s="217"/>
      <c r="G119" s="217"/>
      <c r="H119" s="217"/>
      <c r="I119" s="217"/>
      <c r="J119" s="217"/>
      <c r="K119" s="217"/>
    </row>
    <row r="120" spans="1:11" s="218" customFormat="1" x14ac:dyDescent="0.5">
      <c r="A120" s="217"/>
      <c r="B120" s="219"/>
      <c r="C120" s="219"/>
      <c r="D120" s="217"/>
      <c r="E120" s="217"/>
      <c r="F120" s="217"/>
      <c r="G120" s="217"/>
      <c r="H120" s="217"/>
      <c r="I120" s="217"/>
      <c r="J120" s="217"/>
      <c r="K120" s="217"/>
    </row>
    <row r="121" spans="1:11" s="218" customFormat="1" x14ac:dyDescent="0.5">
      <c r="A121" s="217"/>
      <c r="B121" s="219"/>
      <c r="C121" s="219"/>
      <c r="D121" s="217"/>
      <c r="E121" s="217"/>
      <c r="F121" s="217"/>
      <c r="G121" s="217"/>
      <c r="H121" s="217"/>
      <c r="I121" s="217"/>
      <c r="J121" s="217"/>
      <c r="K121" s="217"/>
    </row>
    <row r="122" spans="1:11" s="218" customFormat="1" x14ac:dyDescent="0.5">
      <c r="A122" s="217"/>
      <c r="B122" s="219"/>
      <c r="C122" s="219"/>
      <c r="D122" s="217"/>
      <c r="E122" s="217"/>
      <c r="F122" s="217"/>
      <c r="G122" s="217"/>
      <c r="H122" s="217"/>
      <c r="I122" s="217"/>
      <c r="J122" s="217"/>
      <c r="K122" s="217"/>
    </row>
    <row r="123" spans="1:11" s="218" customFormat="1" x14ac:dyDescent="0.5">
      <c r="A123" s="217"/>
      <c r="B123" s="219"/>
      <c r="C123" s="219"/>
      <c r="D123" s="217"/>
      <c r="E123" s="217"/>
      <c r="F123" s="217"/>
      <c r="G123" s="217"/>
      <c r="H123" s="217"/>
      <c r="I123" s="217"/>
      <c r="J123" s="217"/>
      <c r="K123" s="217"/>
    </row>
    <row r="124" spans="1:11" s="218" customFormat="1" x14ac:dyDescent="0.5">
      <c r="A124" s="217"/>
      <c r="B124" s="219"/>
      <c r="C124" s="219"/>
      <c r="D124" s="217"/>
      <c r="E124" s="217"/>
      <c r="F124" s="217"/>
      <c r="G124" s="217"/>
      <c r="H124" s="217"/>
      <c r="I124" s="217"/>
      <c r="J124" s="217"/>
      <c r="K124" s="217"/>
    </row>
    <row r="125" spans="1:11" s="218" customFormat="1" x14ac:dyDescent="0.5">
      <c r="A125" s="217"/>
      <c r="B125" s="219"/>
      <c r="C125" s="219"/>
      <c r="D125" s="217"/>
      <c r="E125" s="217"/>
      <c r="F125" s="217"/>
      <c r="G125" s="217"/>
      <c r="H125" s="217"/>
      <c r="I125" s="217"/>
      <c r="J125" s="217"/>
      <c r="K125" s="217"/>
    </row>
    <row r="126" spans="1:11" s="218" customFormat="1" x14ac:dyDescent="0.5">
      <c r="A126" s="217"/>
      <c r="B126" s="219"/>
      <c r="C126" s="219"/>
      <c r="D126" s="217"/>
      <c r="E126" s="217"/>
      <c r="F126" s="217"/>
      <c r="G126" s="217"/>
      <c r="H126" s="217"/>
      <c r="I126" s="217"/>
      <c r="J126" s="217"/>
      <c r="K126" s="217"/>
    </row>
    <row r="127" spans="1:11" s="218" customFormat="1" x14ac:dyDescent="0.5">
      <c r="A127" s="217"/>
      <c r="B127" s="219"/>
      <c r="C127" s="219"/>
      <c r="D127" s="217"/>
      <c r="E127" s="217"/>
      <c r="F127" s="217"/>
      <c r="G127" s="217"/>
      <c r="H127" s="217"/>
      <c r="I127" s="217"/>
      <c r="J127" s="217"/>
      <c r="K127" s="217"/>
    </row>
    <row r="128" spans="1:11" s="218" customFormat="1" x14ac:dyDescent="0.5">
      <c r="A128" s="217"/>
      <c r="B128" s="219"/>
      <c r="C128" s="219"/>
      <c r="D128" s="217"/>
      <c r="E128" s="217"/>
      <c r="F128" s="217"/>
      <c r="G128" s="217"/>
      <c r="H128" s="217"/>
      <c r="I128" s="217"/>
      <c r="J128" s="217"/>
      <c r="K128" s="217"/>
    </row>
    <row r="129" spans="1:11" s="218" customFormat="1" x14ac:dyDescent="0.5">
      <c r="A129" s="217"/>
      <c r="B129" s="219"/>
      <c r="C129" s="219"/>
      <c r="D129" s="217"/>
      <c r="E129" s="217"/>
      <c r="F129" s="217"/>
      <c r="G129" s="217"/>
      <c r="H129" s="217"/>
      <c r="I129" s="217"/>
      <c r="J129" s="217"/>
      <c r="K129" s="217"/>
    </row>
    <row r="130" spans="1:11" s="218" customFormat="1" x14ac:dyDescent="0.5">
      <c r="A130" s="217"/>
      <c r="B130" s="219"/>
      <c r="C130" s="219"/>
      <c r="D130" s="217"/>
      <c r="E130" s="217"/>
      <c r="F130" s="217"/>
      <c r="G130" s="217"/>
      <c r="H130" s="217"/>
      <c r="I130" s="217"/>
      <c r="J130" s="217"/>
      <c r="K130" s="217"/>
    </row>
    <row r="131" spans="1:11" s="218" customFormat="1" x14ac:dyDescent="0.5">
      <c r="A131" s="217"/>
      <c r="B131" s="219"/>
      <c r="C131" s="219"/>
      <c r="D131" s="217"/>
      <c r="E131" s="217"/>
      <c r="F131" s="217"/>
      <c r="G131" s="217"/>
      <c r="H131" s="217"/>
      <c r="I131" s="217"/>
      <c r="J131" s="217"/>
      <c r="K131" s="217"/>
    </row>
    <row r="132" spans="1:11" s="218" customFormat="1" x14ac:dyDescent="0.5">
      <c r="A132" s="217"/>
      <c r="B132" s="219"/>
      <c r="C132" s="219"/>
      <c r="D132" s="217"/>
      <c r="E132" s="217"/>
      <c r="F132" s="217"/>
      <c r="G132" s="217"/>
      <c r="H132" s="217"/>
      <c r="I132" s="217"/>
      <c r="J132" s="217"/>
      <c r="K132" s="217"/>
    </row>
    <row r="133" spans="1:11" s="218" customFormat="1" x14ac:dyDescent="0.5">
      <c r="A133" s="217"/>
      <c r="B133" s="219"/>
      <c r="C133" s="219"/>
      <c r="D133" s="217"/>
      <c r="E133" s="217"/>
      <c r="F133" s="217"/>
      <c r="G133" s="217"/>
      <c r="H133" s="217"/>
      <c r="I133" s="217"/>
      <c r="J133" s="217"/>
      <c r="K133" s="217"/>
    </row>
    <row r="134" spans="1:11" s="218" customFormat="1" x14ac:dyDescent="0.5">
      <c r="A134" s="217"/>
      <c r="B134" s="219"/>
      <c r="C134" s="219"/>
      <c r="D134" s="217"/>
      <c r="E134" s="217"/>
      <c r="F134" s="217"/>
      <c r="G134" s="217"/>
      <c r="H134" s="217"/>
      <c r="I134" s="217"/>
      <c r="J134" s="217"/>
      <c r="K134" s="217"/>
    </row>
    <row r="135" spans="1:11" s="218" customFormat="1" x14ac:dyDescent="0.5">
      <c r="A135" s="217"/>
      <c r="B135" s="219"/>
      <c r="C135" s="219"/>
      <c r="D135" s="217"/>
      <c r="E135" s="217"/>
      <c r="F135" s="217"/>
      <c r="G135" s="217"/>
      <c r="H135" s="217"/>
      <c r="I135" s="217"/>
      <c r="J135" s="217"/>
      <c r="K135" s="217"/>
    </row>
    <row r="136" spans="1:11" s="218" customFormat="1" x14ac:dyDescent="0.5">
      <c r="A136" s="217"/>
      <c r="B136" s="219"/>
      <c r="C136" s="219"/>
      <c r="D136" s="217"/>
      <c r="E136" s="217"/>
      <c r="F136" s="217"/>
      <c r="G136" s="217"/>
      <c r="H136" s="217"/>
      <c r="I136" s="217"/>
      <c r="J136" s="217"/>
      <c r="K136" s="217"/>
    </row>
    <row r="137" spans="1:11" s="218" customFormat="1" x14ac:dyDescent="0.5">
      <c r="A137" s="217"/>
      <c r="B137" s="219"/>
      <c r="C137" s="219"/>
      <c r="D137" s="217"/>
      <c r="E137" s="217"/>
      <c r="F137" s="217"/>
      <c r="G137" s="217"/>
      <c r="H137" s="217"/>
      <c r="I137" s="217"/>
      <c r="J137" s="217"/>
      <c r="K137" s="217"/>
    </row>
    <row r="138" spans="1:11" s="218" customFormat="1" x14ac:dyDescent="0.5">
      <c r="A138" s="217"/>
      <c r="B138" s="219"/>
      <c r="C138" s="219"/>
      <c r="D138" s="217"/>
      <c r="E138" s="217"/>
      <c r="F138" s="217"/>
      <c r="G138" s="217"/>
      <c r="H138" s="217"/>
      <c r="I138" s="217"/>
      <c r="J138" s="217"/>
      <c r="K138" s="217"/>
    </row>
    <row r="139" spans="1:11" s="218" customFormat="1" x14ac:dyDescent="0.5">
      <c r="A139" s="217"/>
      <c r="B139" s="219"/>
      <c r="C139" s="219"/>
      <c r="D139" s="217"/>
      <c r="E139" s="217"/>
      <c r="F139" s="217"/>
      <c r="G139" s="217"/>
      <c r="H139" s="217"/>
      <c r="I139" s="217"/>
      <c r="J139" s="217"/>
      <c r="K139" s="217"/>
    </row>
    <row r="140" spans="1:11" s="218" customFormat="1" x14ac:dyDescent="0.5">
      <c r="A140" s="217"/>
      <c r="B140" s="219"/>
      <c r="C140" s="219"/>
      <c r="D140" s="217"/>
      <c r="E140" s="217"/>
      <c r="F140" s="217"/>
      <c r="G140" s="217"/>
      <c r="H140" s="217"/>
      <c r="I140" s="217"/>
      <c r="J140" s="217"/>
      <c r="K140" s="217"/>
    </row>
    <row r="141" spans="1:11" s="218" customFormat="1" x14ac:dyDescent="0.5">
      <c r="A141" s="217"/>
      <c r="B141" s="219"/>
      <c r="C141" s="219"/>
      <c r="D141" s="217"/>
      <c r="E141" s="217"/>
      <c r="F141" s="217"/>
      <c r="G141" s="217"/>
      <c r="H141" s="217"/>
      <c r="I141" s="217"/>
      <c r="J141" s="217"/>
      <c r="K141" s="217"/>
    </row>
    <row r="142" spans="1:11" s="218" customFormat="1" x14ac:dyDescent="0.5">
      <c r="A142" s="217"/>
      <c r="B142" s="219"/>
      <c r="C142" s="219"/>
      <c r="D142" s="217"/>
      <c r="E142" s="217"/>
      <c r="F142" s="217"/>
      <c r="G142" s="217"/>
      <c r="H142" s="217"/>
      <c r="I142" s="217"/>
      <c r="J142" s="217"/>
      <c r="K142" s="217"/>
    </row>
    <row r="143" spans="1:11" s="218" customFormat="1" x14ac:dyDescent="0.5">
      <c r="A143" s="217"/>
      <c r="B143" s="219"/>
      <c r="C143" s="219"/>
      <c r="D143" s="217"/>
      <c r="E143" s="217"/>
      <c r="F143" s="217"/>
      <c r="G143" s="217"/>
      <c r="H143" s="217"/>
      <c r="I143" s="217"/>
      <c r="J143" s="217"/>
      <c r="K143" s="217"/>
    </row>
    <row r="144" spans="1:11" s="218" customFormat="1" x14ac:dyDescent="0.5">
      <c r="A144" s="217"/>
      <c r="B144" s="219"/>
      <c r="C144" s="219"/>
      <c r="D144" s="217"/>
      <c r="E144" s="217"/>
      <c r="F144" s="217"/>
      <c r="G144" s="217"/>
      <c r="H144" s="217"/>
      <c r="I144" s="217"/>
      <c r="J144" s="217"/>
      <c r="K144" s="217"/>
    </row>
    <row r="145" spans="1:11" s="218" customFormat="1" x14ac:dyDescent="0.5">
      <c r="A145" s="217"/>
      <c r="B145" s="219"/>
      <c r="C145" s="219"/>
      <c r="D145" s="217"/>
      <c r="E145" s="217"/>
      <c r="F145" s="217"/>
      <c r="G145" s="217"/>
      <c r="H145" s="217"/>
      <c r="I145" s="217"/>
      <c r="J145" s="217"/>
      <c r="K145" s="217"/>
    </row>
    <row r="146" spans="1:11" s="218" customFormat="1" x14ac:dyDescent="0.5">
      <c r="A146" s="217"/>
      <c r="B146" s="219"/>
      <c r="C146" s="219"/>
      <c r="D146" s="217"/>
      <c r="E146" s="217"/>
      <c r="F146" s="217"/>
      <c r="G146" s="217"/>
      <c r="H146" s="217"/>
      <c r="I146" s="217"/>
      <c r="J146" s="217"/>
      <c r="K146" s="217"/>
    </row>
    <row r="147" spans="1:11" s="218" customFormat="1" x14ac:dyDescent="0.5">
      <c r="A147" s="217"/>
      <c r="B147" s="219"/>
      <c r="C147" s="219"/>
      <c r="D147" s="217"/>
      <c r="E147" s="217"/>
      <c r="F147" s="217"/>
      <c r="G147" s="217"/>
      <c r="H147" s="217"/>
      <c r="I147" s="217"/>
      <c r="J147" s="217"/>
      <c r="K147" s="217"/>
    </row>
    <row r="148" spans="1:11" s="218" customFormat="1" x14ac:dyDescent="0.5">
      <c r="A148" s="217"/>
      <c r="B148" s="219"/>
      <c r="C148" s="219"/>
      <c r="D148" s="217"/>
      <c r="E148" s="217"/>
      <c r="F148" s="217"/>
      <c r="G148" s="217"/>
      <c r="H148" s="217"/>
      <c r="I148" s="217"/>
      <c r="J148" s="217"/>
      <c r="K148" s="217"/>
    </row>
    <row r="149" spans="1:11" x14ac:dyDescent="0.5">
      <c r="A149" s="159"/>
    </row>
    <row r="150" spans="1:11" x14ac:dyDescent="0.5">
      <c r="A150" s="159"/>
    </row>
    <row r="151" spans="1:11" x14ac:dyDescent="0.5">
      <c r="A151" s="159"/>
    </row>
    <row r="152" spans="1:11" x14ac:dyDescent="0.5">
      <c r="A152" s="159"/>
    </row>
    <row r="153" spans="1:11" x14ac:dyDescent="0.5">
      <c r="A153" s="159"/>
    </row>
    <row r="154" spans="1:11" x14ac:dyDescent="0.5">
      <c r="A154" s="159"/>
    </row>
    <row r="155" spans="1:11" x14ac:dyDescent="0.5">
      <c r="A155" s="159"/>
    </row>
    <row r="156" spans="1:11" x14ac:dyDescent="0.5">
      <c r="A156" s="159"/>
    </row>
    <row r="157" spans="1:11" x14ac:dyDescent="0.5">
      <c r="A157" s="159"/>
    </row>
    <row r="158" spans="1:11" x14ac:dyDescent="0.5">
      <c r="A158" s="159"/>
    </row>
    <row r="159" spans="1:11" x14ac:dyDescent="0.5">
      <c r="A159" s="159"/>
    </row>
    <row r="160" spans="1:11" x14ac:dyDescent="0.5">
      <c r="A160" s="159"/>
    </row>
    <row r="161" spans="1:1" x14ac:dyDescent="0.5">
      <c r="A161" s="159"/>
    </row>
    <row r="162" spans="1:1" x14ac:dyDescent="0.5">
      <c r="A162" s="159"/>
    </row>
    <row r="163" spans="1:1" x14ac:dyDescent="0.5">
      <c r="A163" s="159"/>
    </row>
    <row r="164" spans="1:1" x14ac:dyDescent="0.5">
      <c r="A164" s="159"/>
    </row>
    <row r="165" spans="1:1" x14ac:dyDescent="0.5">
      <c r="A165" s="159"/>
    </row>
    <row r="166" spans="1:1" x14ac:dyDescent="0.5">
      <c r="A166" s="159"/>
    </row>
    <row r="167" spans="1:1" x14ac:dyDescent="0.5">
      <c r="A167" s="159"/>
    </row>
    <row r="168" spans="1:1" x14ac:dyDescent="0.5">
      <c r="A168" s="159"/>
    </row>
    <row r="169" spans="1:1" x14ac:dyDescent="0.5">
      <c r="A169" s="159"/>
    </row>
    <row r="170" spans="1:1" x14ac:dyDescent="0.5">
      <c r="A170" s="159"/>
    </row>
    <row r="171" spans="1:1" x14ac:dyDescent="0.5">
      <c r="A171" s="159"/>
    </row>
    <row r="172" spans="1:1" x14ac:dyDescent="0.5">
      <c r="A172" s="159"/>
    </row>
    <row r="173" spans="1:1" x14ac:dyDescent="0.5">
      <c r="A173" s="159"/>
    </row>
    <row r="174" spans="1:1" x14ac:dyDescent="0.5">
      <c r="A174" s="159"/>
    </row>
    <row r="175" spans="1:1" x14ac:dyDescent="0.5">
      <c r="A175" s="159"/>
    </row>
    <row r="176" spans="1:1" x14ac:dyDescent="0.5">
      <c r="A176" s="159"/>
    </row>
    <row r="177" spans="1:1" x14ac:dyDescent="0.5">
      <c r="A177" s="159"/>
    </row>
    <row r="178" spans="1:1" x14ac:dyDescent="0.5">
      <c r="A178" s="159"/>
    </row>
    <row r="179" spans="1:1" x14ac:dyDescent="0.5">
      <c r="A179" s="159"/>
    </row>
    <row r="180" spans="1:1" x14ac:dyDescent="0.5">
      <c r="A180" s="159"/>
    </row>
    <row r="181" spans="1:1" x14ac:dyDescent="0.5">
      <c r="A181" s="159"/>
    </row>
    <row r="182" spans="1:1" x14ac:dyDescent="0.5">
      <c r="A182" s="159"/>
    </row>
    <row r="183" spans="1:1" x14ac:dyDescent="0.5">
      <c r="A183" s="159"/>
    </row>
    <row r="184" spans="1:1" x14ac:dyDescent="0.5">
      <c r="A184" s="159"/>
    </row>
    <row r="185" spans="1:1" x14ac:dyDescent="0.5">
      <c r="A185" s="159"/>
    </row>
    <row r="186" spans="1:1" x14ac:dyDescent="0.5">
      <c r="A186" s="159"/>
    </row>
    <row r="187" spans="1:1" x14ac:dyDescent="0.5">
      <c r="A187" s="159"/>
    </row>
    <row r="188" spans="1:1" x14ac:dyDescent="0.5">
      <c r="A188" s="159"/>
    </row>
    <row r="189" spans="1:1" x14ac:dyDescent="0.5">
      <c r="A189" s="159"/>
    </row>
    <row r="190" spans="1:1" x14ac:dyDescent="0.5">
      <c r="A190" s="159"/>
    </row>
    <row r="191" spans="1:1" x14ac:dyDescent="0.5">
      <c r="A191" s="159"/>
    </row>
    <row r="192" spans="1:1" x14ac:dyDescent="0.5">
      <c r="A192" s="159"/>
    </row>
    <row r="193" spans="1:1" x14ac:dyDescent="0.5">
      <c r="A193" s="159"/>
    </row>
    <row r="194" spans="1:1" x14ac:dyDescent="0.5">
      <c r="A194" s="159"/>
    </row>
    <row r="195" spans="1:1" x14ac:dyDescent="0.5">
      <c r="A195" s="159"/>
    </row>
    <row r="196" spans="1:1" x14ac:dyDescent="0.5">
      <c r="A196" s="159"/>
    </row>
    <row r="197" spans="1:1" x14ac:dyDescent="0.5">
      <c r="A197" s="159"/>
    </row>
    <row r="198" spans="1:1" x14ac:dyDescent="0.5">
      <c r="A198" s="159"/>
    </row>
    <row r="199" spans="1:1" x14ac:dyDescent="0.5">
      <c r="A199" s="159"/>
    </row>
    <row r="200" spans="1:1" x14ac:dyDescent="0.5">
      <c r="A200" s="159"/>
    </row>
    <row r="201" spans="1:1" x14ac:dyDescent="0.5">
      <c r="A201" s="159"/>
    </row>
    <row r="202" spans="1:1" x14ac:dyDescent="0.5">
      <c r="A202" s="159"/>
    </row>
    <row r="203" spans="1:1" x14ac:dyDescent="0.5">
      <c r="A203" s="159"/>
    </row>
    <row r="204" spans="1:1" x14ac:dyDescent="0.5">
      <c r="A204" s="159"/>
    </row>
    <row r="205" spans="1:1" x14ac:dyDescent="0.5">
      <c r="A205" s="159"/>
    </row>
    <row r="206" spans="1:1" x14ac:dyDescent="0.5">
      <c r="A206" s="159"/>
    </row>
    <row r="207" spans="1:1" x14ac:dyDescent="0.5">
      <c r="A207" s="159"/>
    </row>
    <row r="208" spans="1:1" x14ac:dyDescent="0.5">
      <c r="A208" s="159"/>
    </row>
    <row r="209" spans="1:1" x14ac:dyDescent="0.5">
      <c r="A209" s="159"/>
    </row>
    <row r="210" spans="1:1" x14ac:dyDescent="0.5">
      <c r="A210" s="159"/>
    </row>
    <row r="211" spans="1:1" x14ac:dyDescent="0.5">
      <c r="A211" s="159"/>
    </row>
    <row r="212" spans="1:1" x14ac:dyDescent="0.5">
      <c r="A212" s="159"/>
    </row>
    <row r="213" spans="1:1" x14ac:dyDescent="0.5">
      <c r="A213" s="159"/>
    </row>
    <row r="214" spans="1:1" x14ac:dyDescent="0.5">
      <c r="A214" s="159"/>
    </row>
    <row r="215" spans="1:1" x14ac:dyDescent="0.5">
      <c r="A215" s="159"/>
    </row>
    <row r="216" spans="1:1" x14ac:dyDescent="0.5">
      <c r="A216" s="159"/>
    </row>
    <row r="217" spans="1:1" x14ac:dyDescent="0.5">
      <c r="A217" s="159"/>
    </row>
    <row r="218" spans="1:1" x14ac:dyDescent="0.5">
      <c r="A218" s="159"/>
    </row>
    <row r="219" spans="1:1" x14ac:dyDescent="0.5">
      <c r="A219" s="159"/>
    </row>
    <row r="220" spans="1:1" x14ac:dyDescent="0.5">
      <c r="A220" s="159"/>
    </row>
    <row r="221" spans="1:1" x14ac:dyDescent="0.5">
      <c r="A221" s="159"/>
    </row>
    <row r="222" spans="1:1" x14ac:dyDescent="0.5">
      <c r="A222" s="159"/>
    </row>
    <row r="223" spans="1:1" x14ac:dyDescent="0.5">
      <c r="A223" s="159"/>
    </row>
    <row r="224" spans="1:1" x14ac:dyDescent="0.5">
      <c r="A224" s="159"/>
    </row>
    <row r="225" spans="1:1" x14ac:dyDescent="0.5">
      <c r="A225" s="159"/>
    </row>
    <row r="226" spans="1:1" x14ac:dyDescent="0.5">
      <c r="A226" s="159"/>
    </row>
    <row r="227" spans="1:1" x14ac:dyDescent="0.5">
      <c r="A227" s="159"/>
    </row>
    <row r="228" spans="1:1" x14ac:dyDescent="0.5">
      <c r="A228" s="159"/>
    </row>
    <row r="229" spans="1:1" x14ac:dyDescent="0.5">
      <c r="A229" s="159"/>
    </row>
    <row r="230" spans="1:1" x14ac:dyDescent="0.5">
      <c r="A230" s="159"/>
    </row>
    <row r="231" spans="1:1" x14ac:dyDescent="0.5">
      <c r="A231" s="159"/>
    </row>
    <row r="232" spans="1:1" x14ac:dyDescent="0.5">
      <c r="A232" s="159"/>
    </row>
    <row r="233" spans="1:1" x14ac:dyDescent="0.5">
      <c r="A233" s="159"/>
    </row>
    <row r="234" spans="1:1" x14ac:dyDescent="0.5">
      <c r="A234" s="159"/>
    </row>
    <row r="235" spans="1:1" x14ac:dyDescent="0.5">
      <c r="A235" s="159"/>
    </row>
    <row r="236" spans="1:1" x14ac:dyDescent="0.5">
      <c r="A236" s="159"/>
    </row>
    <row r="237" spans="1:1" x14ac:dyDescent="0.5">
      <c r="A237" s="159"/>
    </row>
    <row r="238" spans="1:1" x14ac:dyDescent="0.5">
      <c r="A238" s="159"/>
    </row>
    <row r="239" spans="1:1" x14ac:dyDescent="0.5">
      <c r="A239" s="159"/>
    </row>
    <row r="240" spans="1:1" x14ac:dyDescent="0.5">
      <c r="A240" s="159"/>
    </row>
    <row r="241" spans="1:1" x14ac:dyDescent="0.5">
      <c r="A241" s="159"/>
    </row>
    <row r="242" spans="1:1" x14ac:dyDescent="0.5">
      <c r="A242" s="159"/>
    </row>
    <row r="243" spans="1:1" x14ac:dyDescent="0.5">
      <c r="A243" s="159"/>
    </row>
    <row r="244" spans="1:1" x14ac:dyDescent="0.5">
      <c r="A244" s="159"/>
    </row>
    <row r="245" spans="1:1" x14ac:dyDescent="0.5">
      <c r="A245" s="159"/>
    </row>
    <row r="246" spans="1:1" x14ac:dyDescent="0.5">
      <c r="A246" s="159"/>
    </row>
    <row r="247" spans="1:1" x14ac:dyDescent="0.5">
      <c r="A247" s="159"/>
    </row>
    <row r="248" spans="1:1" x14ac:dyDescent="0.5">
      <c r="A248" s="159"/>
    </row>
    <row r="249" spans="1:1" x14ac:dyDescent="0.5">
      <c r="A249" s="159"/>
    </row>
    <row r="250" spans="1:1" x14ac:dyDescent="0.5">
      <c r="A250" s="159"/>
    </row>
    <row r="251" spans="1:1" x14ac:dyDescent="0.5">
      <c r="A251" s="159"/>
    </row>
    <row r="252" spans="1:1" x14ac:dyDescent="0.5">
      <c r="A252" s="159"/>
    </row>
    <row r="253" spans="1:1" x14ac:dyDescent="0.5">
      <c r="A253" s="159"/>
    </row>
    <row r="254" spans="1:1" x14ac:dyDescent="0.5">
      <c r="A254" s="159"/>
    </row>
    <row r="255" spans="1:1" x14ac:dyDescent="0.5">
      <c r="A255" s="159"/>
    </row>
    <row r="256" spans="1:1" x14ac:dyDescent="0.5">
      <c r="A256" s="159"/>
    </row>
    <row r="257" spans="1:1" x14ac:dyDescent="0.5">
      <c r="A257" s="159"/>
    </row>
    <row r="258" spans="1:1" x14ac:dyDescent="0.5">
      <c r="A258" s="159"/>
    </row>
    <row r="259" spans="1:1" x14ac:dyDescent="0.5">
      <c r="A259" s="159"/>
    </row>
    <row r="260" spans="1:1" x14ac:dyDescent="0.5">
      <c r="A260" s="159"/>
    </row>
    <row r="261" spans="1:1" x14ac:dyDescent="0.5">
      <c r="A261" s="159"/>
    </row>
    <row r="262" spans="1:1" x14ac:dyDescent="0.5">
      <c r="A262" s="159"/>
    </row>
    <row r="263" spans="1:1" x14ac:dyDescent="0.5">
      <c r="A263" s="159"/>
    </row>
    <row r="264" spans="1:1" x14ac:dyDescent="0.5">
      <c r="A264" s="159"/>
    </row>
    <row r="265" spans="1:1" x14ac:dyDescent="0.5">
      <c r="A265" s="159"/>
    </row>
    <row r="266" spans="1:1" x14ac:dyDescent="0.5">
      <c r="A266" s="159"/>
    </row>
    <row r="267" spans="1:1" x14ac:dyDescent="0.5">
      <c r="A267" s="159"/>
    </row>
    <row r="268" spans="1:1" x14ac:dyDescent="0.5">
      <c r="A268" s="159"/>
    </row>
    <row r="269" spans="1:1" x14ac:dyDescent="0.5">
      <c r="A269" s="159"/>
    </row>
    <row r="270" spans="1:1" x14ac:dyDescent="0.5">
      <c r="A270" s="159"/>
    </row>
    <row r="271" spans="1:1" x14ac:dyDescent="0.5">
      <c r="A271" s="159"/>
    </row>
    <row r="272" spans="1:1" x14ac:dyDescent="0.5">
      <c r="A272" s="159"/>
    </row>
    <row r="273" spans="1:1" x14ac:dyDescent="0.5">
      <c r="A273" s="159"/>
    </row>
    <row r="274" spans="1:1" x14ac:dyDescent="0.5">
      <c r="A274" s="159"/>
    </row>
    <row r="275" spans="1:1" x14ac:dyDescent="0.5">
      <c r="A275" s="159"/>
    </row>
    <row r="276" spans="1:1" x14ac:dyDescent="0.5">
      <c r="A276" s="159"/>
    </row>
    <row r="277" spans="1:1" x14ac:dyDescent="0.5">
      <c r="A277" s="159"/>
    </row>
    <row r="278" spans="1:1" x14ac:dyDescent="0.5">
      <c r="A278" s="159"/>
    </row>
    <row r="279" spans="1:1" x14ac:dyDescent="0.5">
      <c r="A279" s="159"/>
    </row>
    <row r="280" spans="1:1" x14ac:dyDescent="0.5">
      <c r="A280" s="159"/>
    </row>
    <row r="281" spans="1:1" x14ac:dyDescent="0.5">
      <c r="A281" s="159"/>
    </row>
    <row r="282" spans="1:1" x14ac:dyDescent="0.5">
      <c r="A282" s="159"/>
    </row>
    <row r="283" spans="1:1" x14ac:dyDescent="0.5">
      <c r="A283" s="159"/>
    </row>
    <row r="284" spans="1:1" x14ac:dyDescent="0.5">
      <c r="A284" s="159"/>
    </row>
    <row r="285" spans="1:1" x14ac:dyDescent="0.5">
      <c r="A285" s="159"/>
    </row>
    <row r="286" spans="1:1" x14ac:dyDescent="0.5">
      <c r="A286" s="159"/>
    </row>
    <row r="287" spans="1:1" x14ac:dyDescent="0.5">
      <c r="A287" s="159"/>
    </row>
    <row r="288" spans="1:1" x14ac:dyDescent="0.5">
      <c r="A288" s="159"/>
    </row>
    <row r="289" spans="1:1" x14ac:dyDescent="0.5">
      <c r="A289" s="159"/>
    </row>
    <row r="290" spans="1:1" x14ac:dyDescent="0.5">
      <c r="A290" s="159"/>
    </row>
    <row r="291" spans="1:1" x14ac:dyDescent="0.5">
      <c r="A291" s="159"/>
    </row>
    <row r="292" spans="1:1" x14ac:dyDescent="0.5">
      <c r="A292" s="159"/>
    </row>
    <row r="293" spans="1:1" x14ac:dyDescent="0.5">
      <c r="A293" s="159"/>
    </row>
    <row r="294" spans="1:1" x14ac:dyDescent="0.5">
      <c r="A294" s="159"/>
    </row>
    <row r="295" spans="1:1" x14ac:dyDescent="0.5">
      <c r="A295" s="159"/>
    </row>
    <row r="296" spans="1:1" x14ac:dyDescent="0.5">
      <c r="A296" s="159"/>
    </row>
    <row r="297" spans="1:1" x14ac:dyDescent="0.5">
      <c r="A297" s="159"/>
    </row>
    <row r="298" spans="1:1" x14ac:dyDescent="0.5">
      <c r="A298" s="159"/>
    </row>
    <row r="299" spans="1:1" x14ac:dyDescent="0.5">
      <c r="A299" s="159"/>
    </row>
    <row r="300" spans="1:1" x14ac:dyDescent="0.5">
      <c r="A300" s="159"/>
    </row>
    <row r="301" spans="1:1" x14ac:dyDescent="0.5">
      <c r="A301" s="159"/>
    </row>
    <row r="302" spans="1:1" x14ac:dyDescent="0.5">
      <c r="A302" s="159"/>
    </row>
    <row r="303" spans="1:1" x14ac:dyDescent="0.5">
      <c r="A303" s="159"/>
    </row>
    <row r="304" spans="1:1" x14ac:dyDescent="0.5">
      <c r="A304" s="159"/>
    </row>
    <row r="305" spans="1:1" x14ac:dyDescent="0.5">
      <c r="A305" s="159"/>
    </row>
    <row r="306" spans="1:1" x14ac:dyDescent="0.5">
      <c r="A306" s="159"/>
    </row>
    <row r="307" spans="1:1" x14ac:dyDescent="0.5">
      <c r="A307" s="159"/>
    </row>
    <row r="308" spans="1:1" x14ac:dyDescent="0.5">
      <c r="A308" s="159"/>
    </row>
    <row r="309" spans="1:1" x14ac:dyDescent="0.5">
      <c r="A309" s="159"/>
    </row>
    <row r="310" spans="1:1" x14ac:dyDescent="0.5">
      <c r="A310" s="159"/>
    </row>
    <row r="311" spans="1:1" x14ac:dyDescent="0.5">
      <c r="A311" s="159"/>
    </row>
    <row r="312" spans="1:1" x14ac:dyDescent="0.5">
      <c r="A312" s="159"/>
    </row>
    <row r="313" spans="1:1" x14ac:dyDescent="0.5">
      <c r="A313" s="159"/>
    </row>
    <row r="314" spans="1:1" x14ac:dyDescent="0.5">
      <c r="A314" s="159"/>
    </row>
    <row r="315" spans="1:1" x14ac:dyDescent="0.5">
      <c r="A315" s="159"/>
    </row>
    <row r="316" spans="1:1" x14ac:dyDescent="0.5">
      <c r="A316" s="159"/>
    </row>
    <row r="317" spans="1:1" x14ac:dyDescent="0.5">
      <c r="A317" s="159"/>
    </row>
    <row r="318" spans="1:1" x14ac:dyDescent="0.5">
      <c r="A318" s="159"/>
    </row>
    <row r="319" spans="1:1" x14ac:dyDescent="0.5">
      <c r="A319" s="159"/>
    </row>
    <row r="320" spans="1:1" x14ac:dyDescent="0.5">
      <c r="A320" s="159"/>
    </row>
    <row r="321" spans="1:1" x14ac:dyDescent="0.5">
      <c r="A321" s="159"/>
    </row>
    <row r="322" spans="1:1" x14ac:dyDescent="0.5">
      <c r="A322" s="159"/>
    </row>
    <row r="323" spans="1:1" x14ac:dyDescent="0.5">
      <c r="A323" s="159"/>
    </row>
    <row r="324" spans="1:1" x14ac:dyDescent="0.5">
      <c r="A324" s="159"/>
    </row>
    <row r="325" spans="1:1" x14ac:dyDescent="0.5">
      <c r="A325" s="159"/>
    </row>
    <row r="326" spans="1:1" x14ac:dyDescent="0.5">
      <c r="A326" s="159"/>
    </row>
    <row r="327" spans="1:1" x14ac:dyDescent="0.5">
      <c r="A327" s="159"/>
    </row>
    <row r="328" spans="1:1" x14ac:dyDescent="0.5">
      <c r="A328" s="159"/>
    </row>
    <row r="329" spans="1:1" x14ac:dyDescent="0.5">
      <c r="A329" s="159"/>
    </row>
    <row r="330" spans="1:1" x14ac:dyDescent="0.5">
      <c r="A330" s="159"/>
    </row>
    <row r="331" spans="1:1" x14ac:dyDescent="0.5">
      <c r="A331" s="159"/>
    </row>
    <row r="332" spans="1:1" x14ac:dyDescent="0.5">
      <c r="A332" s="159"/>
    </row>
    <row r="333" spans="1:1" x14ac:dyDescent="0.5">
      <c r="A333" s="159"/>
    </row>
    <row r="334" spans="1:1" x14ac:dyDescent="0.5">
      <c r="A334" s="159"/>
    </row>
    <row r="335" spans="1:1" x14ac:dyDescent="0.5">
      <c r="A335" s="159"/>
    </row>
    <row r="336" spans="1:1" x14ac:dyDescent="0.5">
      <c r="A336" s="159"/>
    </row>
    <row r="337" spans="1:1" x14ac:dyDescent="0.5">
      <c r="A337" s="159"/>
    </row>
    <row r="338" spans="1:1" x14ac:dyDescent="0.5">
      <c r="A338" s="159"/>
    </row>
    <row r="339" spans="1:1" x14ac:dyDescent="0.5">
      <c r="A339" s="159"/>
    </row>
    <row r="340" spans="1:1" x14ac:dyDescent="0.5">
      <c r="A340" s="159"/>
    </row>
    <row r="341" spans="1:1" x14ac:dyDescent="0.5">
      <c r="A341" s="159"/>
    </row>
    <row r="342" spans="1:1" x14ac:dyDescent="0.5">
      <c r="A342" s="159"/>
    </row>
    <row r="343" spans="1:1" x14ac:dyDescent="0.5">
      <c r="A343" s="159"/>
    </row>
    <row r="344" spans="1:1" x14ac:dyDescent="0.5">
      <c r="A344" s="159"/>
    </row>
    <row r="345" spans="1:1" x14ac:dyDescent="0.5">
      <c r="A345" s="159"/>
    </row>
    <row r="346" spans="1:1" x14ac:dyDescent="0.5">
      <c r="A346" s="159"/>
    </row>
    <row r="347" spans="1:1" x14ac:dyDescent="0.5">
      <c r="A347" s="159"/>
    </row>
    <row r="348" spans="1:1" x14ac:dyDescent="0.5">
      <c r="A348" s="159"/>
    </row>
    <row r="349" spans="1:1" x14ac:dyDescent="0.5">
      <c r="A349" s="159"/>
    </row>
    <row r="350" spans="1:1" x14ac:dyDescent="0.5">
      <c r="A350" s="159"/>
    </row>
    <row r="351" spans="1:1" x14ac:dyDescent="0.5">
      <c r="A351" s="159"/>
    </row>
    <row r="352" spans="1:1" x14ac:dyDescent="0.5">
      <c r="A352" s="159"/>
    </row>
    <row r="353" spans="1:1" x14ac:dyDescent="0.5">
      <c r="A353" s="159"/>
    </row>
    <row r="354" spans="1:1" x14ac:dyDescent="0.5">
      <c r="A354" s="159"/>
    </row>
    <row r="355" spans="1:1" x14ac:dyDescent="0.5">
      <c r="A355" s="159"/>
    </row>
    <row r="356" spans="1:1" x14ac:dyDescent="0.5">
      <c r="A356" s="159"/>
    </row>
    <row r="357" spans="1:1" x14ac:dyDescent="0.5">
      <c r="A357" s="159"/>
    </row>
    <row r="358" spans="1:1" x14ac:dyDescent="0.5">
      <c r="A358" s="159"/>
    </row>
    <row r="359" spans="1:1" x14ac:dyDescent="0.5">
      <c r="A359" s="159"/>
    </row>
    <row r="360" spans="1:1" x14ac:dyDescent="0.5">
      <c r="A360" s="159"/>
    </row>
    <row r="361" spans="1:1" x14ac:dyDescent="0.5">
      <c r="A361" s="159"/>
    </row>
    <row r="362" spans="1:1" x14ac:dyDescent="0.5">
      <c r="A362" s="159"/>
    </row>
    <row r="363" spans="1:1" x14ac:dyDescent="0.5">
      <c r="A363" s="159"/>
    </row>
    <row r="364" spans="1:1" x14ac:dyDescent="0.5">
      <c r="A364" s="159"/>
    </row>
    <row r="365" spans="1:1" x14ac:dyDescent="0.5">
      <c r="A365" s="159"/>
    </row>
    <row r="366" spans="1:1" x14ac:dyDescent="0.5">
      <c r="A366" s="159"/>
    </row>
    <row r="367" spans="1:1" x14ac:dyDescent="0.5">
      <c r="A367" s="159"/>
    </row>
    <row r="368" spans="1:1" x14ac:dyDescent="0.5">
      <c r="A368" s="159"/>
    </row>
    <row r="369" spans="1:1" x14ac:dyDescent="0.5">
      <c r="A369" s="159"/>
    </row>
    <row r="370" spans="1:1" x14ac:dyDescent="0.5">
      <c r="A370" s="159"/>
    </row>
    <row r="371" spans="1:1" x14ac:dyDescent="0.5">
      <c r="A371" s="159"/>
    </row>
    <row r="372" spans="1:1" x14ac:dyDescent="0.5">
      <c r="A372" s="159"/>
    </row>
    <row r="373" spans="1:1" x14ac:dyDescent="0.5">
      <c r="A373" s="159"/>
    </row>
    <row r="374" spans="1:1" x14ac:dyDescent="0.5">
      <c r="A374" s="159"/>
    </row>
    <row r="375" spans="1:1" x14ac:dyDescent="0.5">
      <c r="A375" s="159"/>
    </row>
    <row r="376" spans="1:1" x14ac:dyDescent="0.5">
      <c r="A376" s="159"/>
    </row>
    <row r="377" spans="1:1" x14ac:dyDescent="0.5">
      <c r="A377" s="159"/>
    </row>
    <row r="378" spans="1:1" x14ac:dyDescent="0.5">
      <c r="A378" s="159"/>
    </row>
    <row r="379" spans="1:1" x14ac:dyDescent="0.5">
      <c r="A379" s="159"/>
    </row>
    <row r="380" spans="1:1" x14ac:dyDescent="0.5">
      <c r="A380" s="159"/>
    </row>
    <row r="381" spans="1:1" x14ac:dyDescent="0.5">
      <c r="A381" s="159"/>
    </row>
    <row r="382" spans="1:1" x14ac:dyDescent="0.5">
      <c r="A382" s="159"/>
    </row>
    <row r="383" spans="1:1" x14ac:dyDescent="0.5">
      <c r="A383" s="159"/>
    </row>
    <row r="384" spans="1:1" x14ac:dyDescent="0.5">
      <c r="A384" s="159"/>
    </row>
    <row r="385" spans="1:1" x14ac:dyDescent="0.5">
      <c r="A385" s="159"/>
    </row>
    <row r="386" spans="1:1" x14ac:dyDescent="0.5">
      <c r="A386" s="159"/>
    </row>
    <row r="387" spans="1:1" x14ac:dyDescent="0.5">
      <c r="A387" s="159"/>
    </row>
    <row r="388" spans="1:1" x14ac:dyDescent="0.5">
      <c r="A388" s="159"/>
    </row>
    <row r="389" spans="1:1" x14ac:dyDescent="0.5">
      <c r="A389" s="159"/>
    </row>
    <row r="390" spans="1:1" x14ac:dyDescent="0.5">
      <c r="A390" s="159"/>
    </row>
    <row r="391" spans="1:1" x14ac:dyDescent="0.5">
      <c r="A391" s="159"/>
    </row>
    <row r="392" spans="1:1" x14ac:dyDescent="0.5">
      <c r="A392" s="159"/>
    </row>
    <row r="393" spans="1:1" x14ac:dyDescent="0.5">
      <c r="A393" s="159"/>
    </row>
    <row r="394" spans="1:1" x14ac:dyDescent="0.5">
      <c r="A394" s="159"/>
    </row>
    <row r="395" spans="1:1" x14ac:dyDescent="0.5">
      <c r="A395" s="159"/>
    </row>
    <row r="396" spans="1:1" x14ac:dyDescent="0.5">
      <c r="A396" s="159"/>
    </row>
    <row r="397" spans="1:1" x14ac:dyDescent="0.5">
      <c r="A397" s="159"/>
    </row>
    <row r="398" spans="1:1" x14ac:dyDescent="0.5">
      <c r="A398" s="159"/>
    </row>
    <row r="399" spans="1:1" x14ac:dyDescent="0.5">
      <c r="A399" s="159"/>
    </row>
    <row r="400" spans="1:1" x14ac:dyDescent="0.5">
      <c r="A400" s="159"/>
    </row>
    <row r="401" spans="1:1" x14ac:dyDescent="0.5">
      <c r="A401" s="159"/>
    </row>
    <row r="402" spans="1:1" x14ac:dyDescent="0.5">
      <c r="A402" s="159"/>
    </row>
    <row r="403" spans="1:1" x14ac:dyDescent="0.5">
      <c r="A403" s="159"/>
    </row>
    <row r="404" spans="1:1" x14ac:dyDescent="0.5">
      <c r="A404" s="159"/>
    </row>
    <row r="405" spans="1:1" x14ac:dyDescent="0.5">
      <c r="A405" s="159"/>
    </row>
    <row r="406" spans="1:1" x14ac:dyDescent="0.5">
      <c r="A406" s="159"/>
    </row>
    <row r="407" spans="1:1" x14ac:dyDescent="0.5">
      <c r="A407" s="159"/>
    </row>
    <row r="408" spans="1:1" x14ac:dyDescent="0.5">
      <c r="A408" s="159"/>
    </row>
    <row r="409" spans="1:1" x14ac:dyDescent="0.5">
      <c r="A409" s="159"/>
    </row>
    <row r="410" spans="1:1" x14ac:dyDescent="0.5">
      <c r="A410" s="159"/>
    </row>
    <row r="411" spans="1:1" x14ac:dyDescent="0.5">
      <c r="A411" s="159"/>
    </row>
    <row r="412" spans="1:1" x14ac:dyDescent="0.5">
      <c r="A412" s="159"/>
    </row>
    <row r="413" spans="1:1" x14ac:dyDescent="0.5">
      <c r="A413" s="159"/>
    </row>
    <row r="414" spans="1:1" x14ac:dyDescent="0.5">
      <c r="A414" s="159"/>
    </row>
    <row r="415" spans="1:1" x14ac:dyDescent="0.5">
      <c r="A415" s="159"/>
    </row>
    <row r="416" spans="1:1" x14ac:dyDescent="0.5">
      <c r="A416" s="159"/>
    </row>
    <row r="417" spans="1:1" x14ac:dyDescent="0.5">
      <c r="A417" s="159"/>
    </row>
    <row r="418" spans="1:1" x14ac:dyDescent="0.5">
      <c r="A418" s="159"/>
    </row>
    <row r="419" spans="1:1" x14ac:dyDescent="0.5">
      <c r="A419" s="159"/>
    </row>
    <row r="420" spans="1:1" x14ac:dyDescent="0.5">
      <c r="A420" s="159"/>
    </row>
    <row r="421" spans="1:1" x14ac:dyDescent="0.5">
      <c r="A421" s="159"/>
    </row>
    <row r="422" spans="1:1" x14ac:dyDescent="0.5">
      <c r="A422" s="159"/>
    </row>
    <row r="423" spans="1:1" x14ac:dyDescent="0.5">
      <c r="A423" s="159"/>
    </row>
    <row r="424" spans="1:1" x14ac:dyDescent="0.5">
      <c r="A424" s="159"/>
    </row>
    <row r="425" spans="1:1" x14ac:dyDescent="0.5">
      <c r="A425" s="159"/>
    </row>
    <row r="426" spans="1:1" x14ac:dyDescent="0.5">
      <c r="A426" s="159"/>
    </row>
    <row r="427" spans="1:1" x14ac:dyDescent="0.5">
      <c r="A427" s="159"/>
    </row>
    <row r="428" spans="1:1" x14ac:dyDescent="0.5">
      <c r="A428" s="159"/>
    </row>
    <row r="429" spans="1:1" x14ac:dyDescent="0.5">
      <c r="A429" s="159"/>
    </row>
    <row r="430" spans="1:1" x14ac:dyDescent="0.5">
      <c r="A430" s="159"/>
    </row>
    <row r="431" spans="1:1" x14ac:dyDescent="0.5">
      <c r="A431" s="159"/>
    </row>
    <row r="432" spans="1:1" x14ac:dyDescent="0.5">
      <c r="A432" s="159"/>
    </row>
    <row r="433" spans="1:1" x14ac:dyDescent="0.5">
      <c r="A433" s="159"/>
    </row>
    <row r="434" spans="1:1" x14ac:dyDescent="0.5">
      <c r="A434" s="159"/>
    </row>
    <row r="435" spans="1:1" x14ac:dyDescent="0.5">
      <c r="A435" s="159"/>
    </row>
  </sheetData>
  <protectedRanges>
    <protectedRange sqref="D18:D22" name="ช่วง1"/>
    <protectedRange sqref="F18:F22" name="ช่วง2"/>
    <protectedRange sqref="H18:H22" name="ช่วง3"/>
    <protectedRange sqref="K18:K22" name="ช่วง4"/>
  </protectedRanges>
  <mergeCells count="30">
    <mergeCell ref="B54:C55"/>
    <mergeCell ref="D54:E54"/>
    <mergeCell ref="F54:G54"/>
    <mergeCell ref="H54:I54"/>
    <mergeCell ref="K54:K55"/>
    <mergeCell ref="B35:C36"/>
    <mergeCell ref="D35:E35"/>
    <mergeCell ref="F35:G35"/>
    <mergeCell ref="H35:I35"/>
    <mergeCell ref="K35:K36"/>
    <mergeCell ref="B7:C8"/>
    <mergeCell ref="D7:E7"/>
    <mergeCell ref="F7:G7"/>
    <mergeCell ref="H7:I7"/>
    <mergeCell ref="K7:K8"/>
    <mergeCell ref="B23:C24"/>
    <mergeCell ref="D23:E23"/>
    <mergeCell ref="F23:G23"/>
    <mergeCell ref="H23:I23"/>
    <mergeCell ref="K23:K24"/>
    <mergeCell ref="B79:C80"/>
    <mergeCell ref="D79:E79"/>
    <mergeCell ref="F79:G79"/>
    <mergeCell ref="H79:I79"/>
    <mergeCell ref="K79:K80"/>
    <mergeCell ref="B100:C101"/>
    <mergeCell ref="D100:E100"/>
    <mergeCell ref="F100:G100"/>
    <mergeCell ref="H100:I100"/>
    <mergeCell ref="K100:K101"/>
  </mergeCells>
  <phoneticPr fontId="6" type="noConversion"/>
  <pageMargins left="0.7" right="0.7" top="0.75" bottom="0.75" header="0.3" footer="0.3"/>
  <pageSetup paperSize="9" orientation="landscape" verticalDpi="0" r:id="rId1"/>
  <headerFooter>
    <oddHeader>&amp;R&amp;"TH Sarabun New,Regular"&amp;14ปร.4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X338"/>
  <sheetViews>
    <sheetView showGridLines="0" topLeftCell="A64" zoomScaleNormal="100" workbookViewId="0">
      <selection activeCell="H70" sqref="H70"/>
    </sheetView>
  </sheetViews>
  <sheetFormatPr defaultRowHeight="21.75" x14ac:dyDescent="0.5"/>
  <cols>
    <col min="1" max="1" width="9" style="65"/>
    <col min="2" max="2" width="38.375" style="86" customWidth="1"/>
    <col min="3" max="6" width="8.25" style="65" customWidth="1"/>
    <col min="7" max="7" width="8.25" style="98" customWidth="1"/>
    <col min="8" max="9" width="8.25" style="65" customWidth="1"/>
    <col min="10" max="10" width="9" style="10"/>
  </cols>
  <sheetData>
    <row r="1" spans="1:24" ht="43.5" x14ac:dyDescent="0.5">
      <c r="A1" s="131" t="s">
        <v>0</v>
      </c>
      <c r="B1" s="131" t="s">
        <v>1</v>
      </c>
      <c r="C1" s="132" t="s">
        <v>2</v>
      </c>
      <c r="D1" s="131" t="s">
        <v>3</v>
      </c>
      <c r="E1" s="133" t="s">
        <v>4</v>
      </c>
      <c r="F1" s="131" t="s">
        <v>3</v>
      </c>
      <c r="G1" s="134" t="s">
        <v>5</v>
      </c>
      <c r="H1" s="131" t="s">
        <v>3</v>
      </c>
      <c r="I1" s="131"/>
    </row>
    <row r="2" spans="1:24" x14ac:dyDescent="0.5">
      <c r="A2" s="59">
        <v>1</v>
      </c>
      <c r="B2" s="118" t="s">
        <v>6</v>
      </c>
      <c r="C2" s="5"/>
      <c r="D2" s="5"/>
      <c r="E2" s="5"/>
      <c r="F2" s="5"/>
      <c r="G2" s="112"/>
      <c r="H2" s="5"/>
      <c r="I2" s="5"/>
    </row>
    <row r="3" spans="1:24" s="10" customFormat="1" x14ac:dyDescent="0.5">
      <c r="A3" s="111">
        <v>1.1000000000000001</v>
      </c>
      <c r="B3" s="119" t="s">
        <v>47</v>
      </c>
      <c r="C3" s="113"/>
      <c r="D3" s="106"/>
      <c r="E3" s="106"/>
      <c r="F3" s="106"/>
      <c r="G3" s="113"/>
      <c r="H3" s="106"/>
      <c r="I3" s="106"/>
      <c r="J3" s="101"/>
      <c r="K3"/>
      <c r="L3"/>
      <c r="M3"/>
      <c r="N3"/>
      <c r="O3"/>
      <c r="P3"/>
      <c r="Q3"/>
      <c r="R3"/>
      <c r="S3"/>
      <c r="T3"/>
      <c r="U3"/>
      <c r="V3"/>
      <c r="W3"/>
      <c r="X3"/>
    </row>
    <row r="4" spans="1:24" s="10" customFormat="1" x14ac:dyDescent="0.5">
      <c r="A4" s="100" t="s">
        <v>137</v>
      </c>
      <c r="B4" s="102" t="s">
        <v>199</v>
      </c>
      <c r="C4" s="105"/>
      <c r="D4" s="100"/>
      <c r="E4" s="100"/>
      <c r="F4" s="100"/>
      <c r="G4" s="105"/>
      <c r="H4" s="100"/>
      <c r="I4" s="100"/>
      <c r="J4" s="101"/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1:24" s="10" customFormat="1" x14ac:dyDescent="0.5">
      <c r="A5" s="100"/>
      <c r="B5" s="120" t="s">
        <v>158</v>
      </c>
      <c r="C5" s="105">
        <f>2*21.7+18.1+12</f>
        <v>73.5</v>
      </c>
      <c r="D5" s="100" t="s">
        <v>35</v>
      </c>
      <c r="E5" s="135">
        <v>2</v>
      </c>
      <c r="F5" s="7" t="s">
        <v>3</v>
      </c>
      <c r="G5" s="91">
        <f t="shared" ref="G5:G6" si="0">E5*C5</f>
        <v>147</v>
      </c>
      <c r="H5" s="7" t="str">
        <f t="shared" ref="H5:H6" si="1">D5</f>
        <v>เมตร</v>
      </c>
      <c r="I5" s="100"/>
      <c r="J5" s="101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1:24" s="10" customFormat="1" x14ac:dyDescent="0.5">
      <c r="A6" s="100"/>
      <c r="B6" s="120" t="s">
        <v>159</v>
      </c>
      <c r="C6" s="100">
        <f>3.7*2</f>
        <v>7.4</v>
      </c>
      <c r="D6" s="100" t="s">
        <v>35</v>
      </c>
      <c r="E6" s="135">
        <v>1</v>
      </c>
      <c r="F6" s="7" t="s">
        <v>3</v>
      </c>
      <c r="G6" s="91">
        <f t="shared" si="0"/>
        <v>7.4</v>
      </c>
      <c r="H6" s="7" t="str">
        <f t="shared" si="1"/>
        <v>เมตร</v>
      </c>
      <c r="I6" s="100"/>
      <c r="J6" s="101"/>
      <c r="K6"/>
      <c r="L6"/>
      <c r="M6"/>
      <c r="N6"/>
      <c r="O6"/>
      <c r="P6"/>
      <c r="Q6"/>
      <c r="R6"/>
      <c r="S6"/>
      <c r="T6"/>
      <c r="U6"/>
      <c r="V6"/>
      <c r="W6"/>
      <c r="X6"/>
    </row>
    <row r="7" spans="1:24" s="10" customFormat="1" x14ac:dyDescent="0.5">
      <c r="A7" s="100"/>
      <c r="B7" s="102" t="s">
        <v>156</v>
      </c>
      <c r="C7" s="105">
        <f>4.34+3.07</f>
        <v>7.41</v>
      </c>
      <c r="D7" s="100" t="s">
        <v>35</v>
      </c>
      <c r="E7" s="135">
        <v>4</v>
      </c>
      <c r="F7" s="7" t="s">
        <v>3</v>
      </c>
      <c r="G7" s="91">
        <f t="shared" ref="G7:G8" si="2">E7*C7</f>
        <v>29.64</v>
      </c>
      <c r="H7" s="7" t="str">
        <f t="shared" ref="H7:H8" si="3">D7</f>
        <v>เมตร</v>
      </c>
      <c r="I7" s="100"/>
      <c r="J7" s="101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1:24" s="10" customFormat="1" x14ac:dyDescent="0.5">
      <c r="A8" s="100"/>
      <c r="B8" s="102" t="s">
        <v>157</v>
      </c>
      <c r="C8" s="105">
        <f>3.75*2</f>
        <v>7.5</v>
      </c>
      <c r="D8" s="100" t="s">
        <v>35</v>
      </c>
      <c r="E8" s="135">
        <v>12</v>
      </c>
      <c r="F8" s="7" t="s">
        <v>3</v>
      </c>
      <c r="G8" s="91">
        <f t="shared" si="2"/>
        <v>90</v>
      </c>
      <c r="H8" s="7" t="str">
        <f t="shared" si="3"/>
        <v>เมตร</v>
      </c>
      <c r="I8" s="100"/>
      <c r="J8" s="101"/>
      <c r="K8"/>
      <c r="L8"/>
      <c r="M8"/>
      <c r="N8"/>
      <c r="O8"/>
      <c r="P8"/>
      <c r="Q8"/>
      <c r="R8"/>
      <c r="S8"/>
      <c r="T8"/>
      <c r="U8"/>
      <c r="V8"/>
      <c r="W8"/>
      <c r="X8"/>
    </row>
    <row r="9" spans="1:24" s="10" customFormat="1" x14ac:dyDescent="0.5">
      <c r="A9" s="100"/>
      <c r="B9" s="120" t="s">
        <v>19</v>
      </c>
      <c r="C9" s="105"/>
      <c r="D9" s="100"/>
      <c r="E9" s="100"/>
      <c r="F9" s="100"/>
      <c r="G9" s="113">
        <f>SUM(G5:G8)</f>
        <v>274.04000000000002</v>
      </c>
      <c r="H9" s="106" t="str">
        <f>H6</f>
        <v>เมตร</v>
      </c>
      <c r="I9" s="100"/>
      <c r="J9" s="101"/>
      <c r="K9"/>
      <c r="L9"/>
      <c r="M9"/>
      <c r="N9"/>
      <c r="O9"/>
      <c r="P9"/>
      <c r="Q9"/>
      <c r="R9"/>
      <c r="S9"/>
      <c r="T9"/>
      <c r="U9"/>
      <c r="V9"/>
      <c r="W9"/>
      <c r="X9"/>
    </row>
    <row r="10" spans="1:24" s="10" customFormat="1" x14ac:dyDescent="0.5">
      <c r="A10" s="107"/>
      <c r="B10" s="121" t="s">
        <v>19</v>
      </c>
      <c r="C10" s="114"/>
      <c r="D10" s="107"/>
      <c r="E10" s="107"/>
      <c r="F10" s="107"/>
      <c r="G10" s="114">
        <f>G9/6</f>
        <v>45.673333333333339</v>
      </c>
      <c r="H10" s="107" t="s">
        <v>52</v>
      </c>
      <c r="I10" s="107"/>
      <c r="J10" s="101"/>
      <c r="K10"/>
      <c r="L10"/>
      <c r="M10"/>
      <c r="N10"/>
      <c r="O10"/>
      <c r="P10"/>
      <c r="Q10"/>
      <c r="R10"/>
      <c r="S10"/>
      <c r="T10"/>
      <c r="U10"/>
      <c r="V10"/>
      <c r="W10"/>
      <c r="X10"/>
    </row>
    <row r="11" spans="1:24" s="10" customFormat="1" x14ac:dyDescent="0.5">
      <c r="A11" s="109"/>
      <c r="B11" s="122"/>
      <c r="C11" s="115"/>
      <c r="D11" s="109"/>
      <c r="E11" s="109"/>
      <c r="F11" s="109"/>
      <c r="G11" s="115">
        <f>I11*G10</f>
        <v>597.4072000000001</v>
      </c>
      <c r="H11" s="109" t="s">
        <v>92</v>
      </c>
      <c r="I11" s="109">
        <v>13.08</v>
      </c>
      <c r="J11" s="101" t="s">
        <v>185</v>
      </c>
      <c r="K11"/>
      <c r="L11"/>
      <c r="M11"/>
      <c r="N11"/>
      <c r="O11"/>
      <c r="P11"/>
      <c r="Q11"/>
      <c r="R11"/>
      <c r="S11"/>
      <c r="T11"/>
      <c r="U11"/>
      <c r="V11"/>
      <c r="W11"/>
      <c r="X11"/>
    </row>
    <row r="12" spans="1:24" s="10" customFormat="1" x14ac:dyDescent="0.5">
      <c r="A12" s="110"/>
      <c r="B12" s="123"/>
      <c r="C12" s="116"/>
      <c r="D12" s="110"/>
      <c r="E12" s="110"/>
      <c r="F12" s="110"/>
      <c r="G12" s="116">
        <f>I12*G10</f>
        <v>54.808000000000014</v>
      </c>
      <c r="H12" s="110" t="s">
        <v>32</v>
      </c>
      <c r="I12" s="110">
        <f>0.05*4*6</f>
        <v>1.2000000000000002</v>
      </c>
      <c r="J12" s="101" t="s">
        <v>186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1:24" s="10" customFormat="1" x14ac:dyDescent="0.5">
      <c r="A13" s="100" t="s">
        <v>138</v>
      </c>
      <c r="B13" s="102" t="s">
        <v>200</v>
      </c>
      <c r="C13" s="103"/>
      <c r="D13" s="100"/>
      <c r="E13" s="104"/>
      <c r="F13" s="7"/>
      <c r="G13" s="91"/>
      <c r="H13" s="7"/>
      <c r="I13" s="104"/>
      <c r="J13" s="101"/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1:24" s="10" customFormat="1" x14ac:dyDescent="0.5">
      <c r="A14" s="100"/>
      <c r="B14" s="207" t="s">
        <v>142</v>
      </c>
      <c r="C14" s="103">
        <f>SUM(C15:C16)</f>
        <v>53.9</v>
      </c>
      <c r="D14" s="100" t="s">
        <v>35</v>
      </c>
      <c r="E14" s="100">
        <f>E5</f>
        <v>2</v>
      </c>
      <c r="F14" s="7" t="s">
        <v>3</v>
      </c>
      <c r="G14" s="91">
        <f t="shared" ref="G14:G20" si="4">E14*C14</f>
        <v>107.8</v>
      </c>
      <c r="H14" s="7" t="str">
        <f t="shared" ref="H14:H20" si="5">D14</f>
        <v>เมตร</v>
      </c>
      <c r="I14" s="104"/>
      <c r="J14" s="101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1:24" s="10" customFormat="1" x14ac:dyDescent="0.5">
      <c r="A15" s="100"/>
      <c r="B15" s="102" t="str">
        <f>"- Virtical"</f>
        <v>- Virtical</v>
      </c>
      <c r="C15" s="103">
        <f>21*1.1</f>
        <v>23.1</v>
      </c>
      <c r="D15" s="100"/>
      <c r="E15" s="100"/>
      <c r="F15" s="7"/>
      <c r="G15" s="91"/>
      <c r="H15" s="7"/>
      <c r="I15" s="104"/>
      <c r="J15" s="101"/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1:24" s="10" customFormat="1" x14ac:dyDescent="0.5">
      <c r="A16" s="100"/>
      <c r="B16" s="102" t="str">
        <f>"- Digonal"</f>
        <v>- Digonal</v>
      </c>
      <c r="C16" s="103">
        <f>22*1.4</f>
        <v>30.799999999999997</v>
      </c>
      <c r="D16" s="100"/>
      <c r="E16" s="100"/>
      <c r="F16" s="7"/>
      <c r="G16" s="91"/>
      <c r="H16" s="7"/>
      <c r="I16" s="104"/>
      <c r="J16" s="101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1:24" s="10" customFormat="1" x14ac:dyDescent="0.5">
      <c r="A17" s="100"/>
      <c r="B17" s="207" t="s">
        <v>143</v>
      </c>
      <c r="C17" s="103">
        <f>SUM(C18:C19)</f>
        <v>8.7000000000000011</v>
      </c>
      <c r="D17" s="100" t="s">
        <v>35</v>
      </c>
      <c r="E17" s="100">
        <f>E6</f>
        <v>1</v>
      </c>
      <c r="F17" s="7" t="s">
        <v>3</v>
      </c>
      <c r="G17" s="91">
        <f t="shared" si="4"/>
        <v>8.7000000000000011</v>
      </c>
      <c r="H17" s="7" t="str">
        <f t="shared" si="5"/>
        <v>เมตร</v>
      </c>
      <c r="I17" s="100"/>
      <c r="J17" s="101"/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1:24" s="10" customFormat="1" x14ac:dyDescent="0.5">
      <c r="A18" s="100"/>
      <c r="B18" s="102" t="str">
        <f>"- Virtical"</f>
        <v>- Virtical</v>
      </c>
      <c r="C18" s="103">
        <f>3*1.1</f>
        <v>3.3000000000000003</v>
      </c>
      <c r="D18" s="100"/>
      <c r="E18" s="100"/>
      <c r="F18" s="7"/>
      <c r="G18" s="91"/>
      <c r="H18" s="7"/>
      <c r="I18" s="100"/>
      <c r="J18" s="101"/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1:24" s="10" customFormat="1" x14ac:dyDescent="0.5">
      <c r="A19" s="100"/>
      <c r="B19" s="102" t="str">
        <f>"- Digonal"</f>
        <v>- Digonal</v>
      </c>
      <c r="C19" s="103">
        <f>4*1.35</f>
        <v>5.4</v>
      </c>
      <c r="D19" s="100"/>
      <c r="E19" s="100"/>
      <c r="F19" s="7"/>
      <c r="G19" s="91"/>
      <c r="H19" s="7"/>
      <c r="I19" s="100"/>
      <c r="J19" s="101"/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1:24" s="10" customFormat="1" x14ac:dyDescent="0.5">
      <c r="A20" s="100"/>
      <c r="B20" s="207" t="s">
        <v>144</v>
      </c>
      <c r="C20" s="103">
        <f>SUM(C21:C22)</f>
        <v>9.5</v>
      </c>
      <c r="D20" s="100" t="s">
        <v>35</v>
      </c>
      <c r="E20" s="100">
        <f>E7</f>
        <v>4</v>
      </c>
      <c r="F20" s="7" t="s">
        <v>3</v>
      </c>
      <c r="G20" s="91">
        <f t="shared" si="4"/>
        <v>38</v>
      </c>
      <c r="H20" s="7" t="str">
        <f t="shared" si="5"/>
        <v>เมตร</v>
      </c>
      <c r="I20" s="104"/>
      <c r="J20" s="101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1:24" s="10" customFormat="1" x14ac:dyDescent="0.5">
      <c r="A21" s="100"/>
      <c r="B21" s="102" t="str">
        <f>"- Virtical"</f>
        <v>- Virtical</v>
      </c>
      <c r="C21" s="103">
        <f>0.9*5</f>
        <v>4.5</v>
      </c>
      <c r="D21" s="100"/>
      <c r="E21" s="100"/>
      <c r="F21" s="7"/>
      <c r="G21" s="91"/>
      <c r="H21" s="7"/>
      <c r="I21" s="104"/>
      <c r="J21" s="101"/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1:24" s="10" customFormat="1" x14ac:dyDescent="0.5">
      <c r="A22" s="100"/>
      <c r="B22" s="102" t="str">
        <f>"- Digonal"</f>
        <v>- Digonal</v>
      </c>
      <c r="C22" s="103">
        <f>4*1.25</f>
        <v>5</v>
      </c>
      <c r="D22" s="100"/>
      <c r="E22" s="100"/>
      <c r="F22" s="7"/>
      <c r="G22" s="91"/>
      <c r="H22" s="7"/>
      <c r="I22" s="104"/>
      <c r="J22" s="101"/>
      <c r="K22"/>
      <c r="L22"/>
      <c r="M22"/>
      <c r="N22"/>
      <c r="O22"/>
      <c r="P22"/>
      <c r="Q22"/>
      <c r="R22"/>
      <c r="S22"/>
      <c r="T22"/>
      <c r="U22"/>
      <c r="V22"/>
      <c r="W22"/>
      <c r="X22"/>
    </row>
    <row r="23" spans="1:24" s="10" customFormat="1" x14ac:dyDescent="0.5">
      <c r="A23" s="100"/>
      <c r="B23" s="207" t="s">
        <v>145</v>
      </c>
      <c r="C23" s="103">
        <f>SUM(C24:C25)</f>
        <v>7.5</v>
      </c>
      <c r="D23" s="100" t="s">
        <v>35</v>
      </c>
      <c r="E23" s="100">
        <f>E8</f>
        <v>12</v>
      </c>
      <c r="F23" s="7" t="s">
        <v>3</v>
      </c>
      <c r="G23" s="91">
        <f t="shared" ref="G23" si="6">E23*C23</f>
        <v>90</v>
      </c>
      <c r="H23" s="7" t="str">
        <f t="shared" ref="H23" si="7">D23</f>
        <v>เมตร</v>
      </c>
      <c r="I23" s="104"/>
      <c r="J23" s="101"/>
      <c r="K23"/>
      <c r="L23"/>
      <c r="M23"/>
      <c r="N23"/>
      <c r="O23"/>
      <c r="P23"/>
      <c r="Q23"/>
      <c r="R23"/>
      <c r="S23"/>
      <c r="T23"/>
      <c r="U23"/>
      <c r="V23"/>
      <c r="W23"/>
      <c r="X23"/>
    </row>
    <row r="24" spans="1:24" s="10" customFormat="1" x14ac:dyDescent="0.5">
      <c r="A24" s="100"/>
      <c r="B24" s="102" t="str">
        <f>"- Virtical"</f>
        <v>- Virtical</v>
      </c>
      <c r="C24" s="103">
        <f>3*0.9</f>
        <v>2.7</v>
      </c>
      <c r="D24" s="100"/>
      <c r="E24" s="100"/>
      <c r="F24" s="7"/>
      <c r="G24" s="91"/>
      <c r="H24" s="7"/>
      <c r="I24" s="104"/>
      <c r="J24" s="101"/>
      <c r="K24"/>
      <c r="L24"/>
      <c r="M24"/>
      <c r="N24"/>
      <c r="O24"/>
      <c r="P24"/>
      <c r="Q24"/>
      <c r="R24"/>
      <c r="S24"/>
      <c r="T24"/>
      <c r="U24"/>
      <c r="V24"/>
      <c r="W24"/>
      <c r="X24"/>
    </row>
    <row r="25" spans="1:24" s="10" customFormat="1" x14ac:dyDescent="0.5">
      <c r="A25" s="100"/>
      <c r="B25" s="102" t="str">
        <f>"- Digonal"</f>
        <v>- Digonal</v>
      </c>
      <c r="C25" s="103">
        <f>4*1.2</f>
        <v>4.8</v>
      </c>
      <c r="D25" s="104"/>
      <c r="E25" s="104"/>
      <c r="F25" s="104"/>
      <c r="G25" s="103"/>
      <c r="H25" s="104"/>
      <c r="I25" s="104"/>
      <c r="J25" s="101"/>
      <c r="K25"/>
      <c r="L25"/>
      <c r="M25"/>
      <c r="N25"/>
      <c r="O25"/>
      <c r="P25"/>
      <c r="Q25"/>
      <c r="R25"/>
      <c r="S25"/>
      <c r="T25"/>
      <c r="U25"/>
      <c r="V25"/>
      <c r="W25"/>
      <c r="X25"/>
    </row>
    <row r="26" spans="1:24" s="10" customFormat="1" x14ac:dyDescent="0.5">
      <c r="A26" s="100"/>
      <c r="B26" s="120" t="s">
        <v>19</v>
      </c>
      <c r="C26" s="103"/>
      <c r="D26" s="104"/>
      <c r="E26" s="104"/>
      <c r="F26" s="104"/>
      <c r="G26" s="103">
        <f>SUM(G14:G25)</f>
        <v>244.5</v>
      </c>
      <c r="H26" s="104" t="str">
        <f>H23</f>
        <v>เมตร</v>
      </c>
      <c r="I26" s="104"/>
      <c r="J26" s="101"/>
      <c r="K26"/>
      <c r="L26"/>
      <c r="M26"/>
      <c r="N26"/>
      <c r="O26"/>
      <c r="P26"/>
      <c r="Q26"/>
      <c r="R26"/>
      <c r="S26"/>
      <c r="T26"/>
      <c r="U26"/>
      <c r="V26"/>
      <c r="W26"/>
      <c r="X26"/>
    </row>
    <row r="27" spans="1:24" s="10" customFormat="1" x14ac:dyDescent="0.5">
      <c r="A27" s="107"/>
      <c r="B27" s="121" t="s">
        <v>19</v>
      </c>
      <c r="C27" s="114"/>
      <c r="D27" s="107"/>
      <c r="E27" s="107"/>
      <c r="F27" s="107"/>
      <c r="G27" s="114">
        <f>G26/6</f>
        <v>40.75</v>
      </c>
      <c r="H27" s="107" t="s">
        <v>52</v>
      </c>
      <c r="I27" s="107"/>
      <c r="J27" s="101"/>
      <c r="K27"/>
      <c r="L27"/>
      <c r="M27"/>
      <c r="N27"/>
      <c r="O27"/>
      <c r="P27"/>
      <c r="Q27"/>
      <c r="R27"/>
      <c r="S27"/>
      <c r="T27"/>
      <c r="U27"/>
      <c r="V27"/>
      <c r="W27"/>
      <c r="X27"/>
    </row>
    <row r="28" spans="1:24" s="10" customFormat="1" x14ac:dyDescent="0.5">
      <c r="A28" s="109"/>
      <c r="B28" s="122"/>
      <c r="C28" s="115"/>
      <c r="D28" s="109"/>
      <c r="E28" s="109"/>
      <c r="F28" s="109"/>
      <c r="G28" s="115">
        <f>I28*G27</f>
        <v>816.63</v>
      </c>
      <c r="H28" s="109" t="s">
        <v>92</v>
      </c>
      <c r="I28" s="109">
        <v>20.04</v>
      </c>
      <c r="J28" s="101" t="s">
        <v>185</v>
      </c>
      <c r="K28"/>
      <c r="L28"/>
      <c r="M28"/>
      <c r="N28"/>
      <c r="O28"/>
      <c r="P28"/>
      <c r="Q28"/>
      <c r="R28"/>
      <c r="S28"/>
      <c r="T28"/>
      <c r="U28"/>
      <c r="V28"/>
      <c r="W28"/>
      <c r="X28"/>
    </row>
    <row r="29" spans="1:24" s="10" customFormat="1" x14ac:dyDescent="0.5">
      <c r="A29" s="110"/>
      <c r="B29" s="123"/>
      <c r="C29" s="116"/>
      <c r="D29" s="110"/>
      <c r="E29" s="110"/>
      <c r="F29" s="110"/>
      <c r="G29" s="116">
        <f>I29*G27</f>
        <v>48.900000000000006</v>
      </c>
      <c r="H29" s="110" t="s">
        <v>32</v>
      </c>
      <c r="I29" s="110">
        <f>0.05*4*6</f>
        <v>1.2000000000000002</v>
      </c>
      <c r="J29" s="101" t="s">
        <v>186</v>
      </c>
      <c r="K29"/>
      <c r="L29"/>
      <c r="M29"/>
      <c r="N29"/>
      <c r="O29"/>
      <c r="P29"/>
      <c r="Q29"/>
      <c r="R29"/>
      <c r="S29"/>
      <c r="T29"/>
      <c r="U29"/>
      <c r="V29"/>
      <c r="W29"/>
      <c r="X29"/>
    </row>
    <row r="30" spans="1:24" s="10" customFormat="1" x14ac:dyDescent="0.5">
      <c r="A30" s="100" t="s">
        <v>139</v>
      </c>
      <c r="B30" s="102" t="s">
        <v>201</v>
      </c>
      <c r="C30" s="103"/>
      <c r="D30" s="104"/>
      <c r="E30" s="104"/>
      <c r="F30" s="104"/>
      <c r="G30" s="103"/>
      <c r="H30" s="104"/>
      <c r="I30" s="104"/>
      <c r="J30" s="101"/>
      <c r="K30"/>
      <c r="L30"/>
      <c r="M30"/>
      <c r="N30"/>
      <c r="O30"/>
      <c r="P30"/>
      <c r="Q30"/>
      <c r="R30"/>
      <c r="S30"/>
      <c r="T30"/>
      <c r="U30"/>
      <c r="V30"/>
      <c r="W30"/>
      <c r="X30"/>
    </row>
    <row r="31" spans="1:24" s="10" customFormat="1" x14ac:dyDescent="0.5">
      <c r="A31" s="100"/>
      <c r="B31" s="120" t="s">
        <v>158</v>
      </c>
      <c r="C31" s="105">
        <f>17*2.9</f>
        <v>49.3</v>
      </c>
      <c r="D31" s="100" t="s">
        <v>35</v>
      </c>
      <c r="E31" s="100">
        <f>E14</f>
        <v>2</v>
      </c>
      <c r="F31" s="7" t="s">
        <v>3</v>
      </c>
      <c r="G31" s="91">
        <f t="shared" ref="G31:G34" si="8">E31*C31</f>
        <v>98.6</v>
      </c>
      <c r="H31" s="7" t="str">
        <f t="shared" ref="H31:H34" si="9">D31</f>
        <v>เมตร</v>
      </c>
      <c r="I31" s="100"/>
      <c r="J31" s="101"/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1:24" s="10" customFormat="1" x14ac:dyDescent="0.5">
      <c r="A32" s="100"/>
      <c r="B32" s="120" t="s">
        <v>159</v>
      </c>
      <c r="C32" s="100">
        <f>1.5*3</f>
        <v>4.5</v>
      </c>
      <c r="D32" s="100" t="s">
        <v>35</v>
      </c>
      <c r="E32" s="100">
        <f>E17</f>
        <v>1</v>
      </c>
      <c r="F32" s="7" t="s">
        <v>3</v>
      </c>
      <c r="G32" s="91">
        <f t="shared" si="8"/>
        <v>4.5</v>
      </c>
      <c r="H32" s="7" t="str">
        <f t="shared" si="9"/>
        <v>เมตร</v>
      </c>
      <c r="I32" s="100"/>
      <c r="J32" s="101"/>
      <c r="K32"/>
      <c r="L32"/>
      <c r="M32"/>
      <c r="N32"/>
      <c r="O32"/>
      <c r="P32"/>
      <c r="Q32"/>
      <c r="R32"/>
      <c r="S32"/>
      <c r="T32"/>
      <c r="U32"/>
      <c r="V32"/>
      <c r="W32"/>
      <c r="X32"/>
    </row>
    <row r="33" spans="1:24" s="10" customFormat="1" x14ac:dyDescent="0.5">
      <c r="A33" s="100"/>
      <c r="B33" s="102" t="s">
        <v>156</v>
      </c>
      <c r="C33" s="105">
        <f>1.45+1.8+2.3+2.65+2.75</f>
        <v>10.95</v>
      </c>
      <c r="D33" s="100" t="s">
        <v>35</v>
      </c>
      <c r="E33" s="100">
        <f>E20</f>
        <v>4</v>
      </c>
      <c r="F33" s="7" t="s">
        <v>3</v>
      </c>
      <c r="G33" s="91">
        <f t="shared" si="8"/>
        <v>43.8</v>
      </c>
      <c r="H33" s="7" t="str">
        <f t="shared" si="9"/>
        <v>เมตร</v>
      </c>
      <c r="I33" s="100"/>
      <c r="J33" s="101"/>
      <c r="K33"/>
      <c r="L33"/>
      <c r="M33"/>
      <c r="N33"/>
      <c r="O33"/>
      <c r="P33"/>
      <c r="Q33"/>
      <c r="R33"/>
      <c r="S33"/>
      <c r="T33"/>
      <c r="U33"/>
      <c r="V33"/>
      <c r="W33"/>
      <c r="X33"/>
    </row>
    <row r="34" spans="1:24" s="10" customFormat="1" x14ac:dyDescent="0.5">
      <c r="A34" s="100"/>
      <c r="B34" s="102" t="s">
        <v>157</v>
      </c>
      <c r="C34" s="105">
        <f>5*1.5</f>
        <v>7.5</v>
      </c>
      <c r="D34" s="100" t="s">
        <v>35</v>
      </c>
      <c r="E34" s="100">
        <f t="shared" ref="E34" si="10">E23</f>
        <v>12</v>
      </c>
      <c r="F34" s="7" t="s">
        <v>3</v>
      </c>
      <c r="G34" s="91">
        <f t="shared" si="8"/>
        <v>90</v>
      </c>
      <c r="H34" s="7" t="str">
        <f t="shared" si="9"/>
        <v>เมตร</v>
      </c>
      <c r="I34" s="100"/>
      <c r="J34" s="101"/>
      <c r="K34"/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1:24" s="10" customFormat="1" x14ac:dyDescent="0.5">
      <c r="A35" s="100"/>
      <c r="B35" s="120" t="s">
        <v>19</v>
      </c>
      <c r="C35" s="105"/>
      <c r="D35" s="100"/>
      <c r="E35" s="100"/>
      <c r="F35" s="100"/>
      <c r="G35" s="113">
        <f>SUM(G31:G34)</f>
        <v>236.89999999999998</v>
      </c>
      <c r="H35" s="106" t="str">
        <f>H32</f>
        <v>เมตร</v>
      </c>
      <c r="I35" s="100"/>
      <c r="J35" s="101"/>
      <c r="K35"/>
      <c r="L35"/>
      <c r="M35"/>
      <c r="N35"/>
      <c r="O35"/>
      <c r="P35"/>
      <c r="Q35"/>
      <c r="R35"/>
      <c r="S35"/>
      <c r="T35"/>
      <c r="U35"/>
      <c r="V35"/>
      <c r="W35"/>
      <c r="X35"/>
    </row>
    <row r="36" spans="1:24" s="10" customFormat="1" x14ac:dyDescent="0.5">
      <c r="A36" s="107"/>
      <c r="B36" s="121" t="s">
        <v>19</v>
      </c>
      <c r="C36" s="114"/>
      <c r="D36" s="107"/>
      <c r="E36" s="107"/>
      <c r="F36" s="107"/>
      <c r="G36" s="114">
        <f>G35/6</f>
        <v>39.483333333333327</v>
      </c>
      <c r="H36" s="107" t="s">
        <v>52</v>
      </c>
      <c r="I36" s="107"/>
      <c r="J36" s="101"/>
      <c r="K36"/>
      <c r="L36"/>
      <c r="M36"/>
      <c r="N36"/>
      <c r="O36"/>
      <c r="P36"/>
      <c r="Q36"/>
      <c r="R36"/>
      <c r="S36"/>
      <c r="T36"/>
      <c r="U36"/>
      <c r="V36"/>
      <c r="W36"/>
      <c r="X36"/>
    </row>
    <row r="37" spans="1:24" s="10" customFormat="1" x14ac:dyDescent="0.5">
      <c r="A37" s="109"/>
      <c r="B37" s="122"/>
      <c r="C37" s="115"/>
      <c r="D37" s="109"/>
      <c r="E37" s="109"/>
      <c r="F37" s="109"/>
      <c r="G37" s="115">
        <f>I37*G36</f>
        <v>1217.6659999999997</v>
      </c>
      <c r="H37" s="109" t="s">
        <v>92</v>
      </c>
      <c r="I37" s="109">
        <v>30.84</v>
      </c>
      <c r="J37" s="101" t="s">
        <v>185</v>
      </c>
      <c r="K37"/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1:24" s="10" customFormat="1" x14ac:dyDescent="0.5">
      <c r="A38" s="110"/>
      <c r="B38" s="123"/>
      <c r="C38" s="116"/>
      <c r="D38" s="110"/>
      <c r="E38" s="110"/>
      <c r="F38" s="110"/>
      <c r="G38" s="116">
        <f>I38*G36</f>
        <v>71.069999999999993</v>
      </c>
      <c r="H38" s="110" t="s">
        <v>32</v>
      </c>
      <c r="I38" s="110">
        <f>(0.05*2+0.1*2)*6</f>
        <v>1.8000000000000003</v>
      </c>
      <c r="J38" s="101" t="s">
        <v>186</v>
      </c>
      <c r="K38"/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1:24" s="10" customFormat="1" x14ac:dyDescent="0.5">
      <c r="A39" s="100" t="s">
        <v>140</v>
      </c>
      <c r="B39" s="102" t="s">
        <v>202</v>
      </c>
      <c r="C39" s="103"/>
      <c r="D39" s="104"/>
      <c r="E39" s="100"/>
      <c r="F39" s="100"/>
      <c r="G39" s="105"/>
      <c r="H39" s="100"/>
      <c r="I39" s="104"/>
      <c r="J39" s="101"/>
      <c r="K39"/>
      <c r="L39"/>
      <c r="M39"/>
      <c r="N39"/>
      <c r="O39"/>
      <c r="P39"/>
      <c r="Q39"/>
      <c r="R39"/>
      <c r="S39"/>
      <c r="T39"/>
      <c r="U39"/>
      <c r="V39"/>
      <c r="W39"/>
      <c r="X39"/>
    </row>
    <row r="40" spans="1:24" s="10" customFormat="1" x14ac:dyDescent="0.5">
      <c r="A40" s="100"/>
      <c r="B40" s="102" t="s">
        <v>142</v>
      </c>
      <c r="C40" s="103">
        <f>21.7*2</f>
        <v>43.4</v>
      </c>
      <c r="D40" s="100" t="s">
        <v>35</v>
      </c>
      <c r="E40" s="100">
        <f>E31</f>
        <v>2</v>
      </c>
      <c r="F40" s="7" t="s">
        <v>3</v>
      </c>
      <c r="G40" s="91">
        <f t="shared" ref="G40:G43" si="11">E40*C40</f>
        <v>86.8</v>
      </c>
      <c r="H40" s="7" t="str">
        <f t="shared" ref="H40:H43" si="12">D40</f>
        <v>เมตร</v>
      </c>
      <c r="I40" s="104"/>
      <c r="J40" s="101"/>
      <c r="K40"/>
      <c r="L40"/>
      <c r="M40"/>
      <c r="N40"/>
      <c r="O40"/>
      <c r="P40"/>
      <c r="Q40"/>
      <c r="R40"/>
      <c r="S40"/>
      <c r="T40"/>
      <c r="U40"/>
      <c r="V40"/>
      <c r="W40"/>
      <c r="X40"/>
    </row>
    <row r="41" spans="1:24" s="10" customFormat="1" x14ac:dyDescent="0.5">
      <c r="A41" s="100"/>
      <c r="B41" s="102" t="s">
        <v>143</v>
      </c>
      <c r="C41" s="103">
        <f>3.7*2</f>
        <v>7.4</v>
      </c>
      <c r="D41" s="100" t="s">
        <v>35</v>
      </c>
      <c r="E41" s="100">
        <f t="shared" ref="E41:E43" si="13">E32</f>
        <v>1</v>
      </c>
      <c r="F41" s="7" t="s">
        <v>3</v>
      </c>
      <c r="G41" s="91">
        <f t="shared" si="11"/>
        <v>7.4</v>
      </c>
      <c r="H41" s="7" t="str">
        <f t="shared" si="12"/>
        <v>เมตร</v>
      </c>
      <c r="I41" s="100"/>
      <c r="J41" s="101"/>
      <c r="K41"/>
      <c r="L41"/>
      <c r="M41"/>
      <c r="N41"/>
      <c r="O41"/>
      <c r="P41"/>
      <c r="Q41"/>
      <c r="R41"/>
      <c r="S41"/>
      <c r="T41"/>
      <c r="U41"/>
      <c r="V41"/>
      <c r="W41"/>
      <c r="X41"/>
    </row>
    <row r="42" spans="1:24" s="10" customFormat="1" x14ac:dyDescent="0.5">
      <c r="A42" s="100"/>
      <c r="B42" s="102" t="s">
        <v>144</v>
      </c>
      <c r="C42" s="103">
        <f>4.4*2</f>
        <v>8.8000000000000007</v>
      </c>
      <c r="D42" s="100" t="s">
        <v>35</v>
      </c>
      <c r="E42" s="100">
        <f t="shared" si="13"/>
        <v>4</v>
      </c>
      <c r="F42" s="7" t="s">
        <v>3</v>
      </c>
      <c r="G42" s="91">
        <f t="shared" si="11"/>
        <v>35.200000000000003</v>
      </c>
      <c r="H42" s="7" t="str">
        <f t="shared" si="12"/>
        <v>เมตร</v>
      </c>
      <c r="I42" s="104"/>
      <c r="J42" s="101"/>
      <c r="K42"/>
      <c r="L42"/>
      <c r="M42"/>
      <c r="N42"/>
      <c r="O42"/>
      <c r="P42"/>
      <c r="Q42"/>
      <c r="R42"/>
      <c r="S42"/>
      <c r="T42"/>
      <c r="U42"/>
      <c r="V42"/>
      <c r="W42"/>
      <c r="X42"/>
    </row>
    <row r="43" spans="1:24" s="10" customFormat="1" x14ac:dyDescent="0.5">
      <c r="A43" s="100"/>
      <c r="B43" s="102" t="s">
        <v>145</v>
      </c>
      <c r="C43" s="103">
        <f>3.75*2</f>
        <v>7.5</v>
      </c>
      <c r="D43" s="100" t="s">
        <v>35</v>
      </c>
      <c r="E43" s="100">
        <f t="shared" si="13"/>
        <v>12</v>
      </c>
      <c r="F43" s="7" t="s">
        <v>3</v>
      </c>
      <c r="G43" s="91">
        <f t="shared" si="11"/>
        <v>90</v>
      </c>
      <c r="H43" s="7" t="str">
        <f t="shared" si="12"/>
        <v>เมตร</v>
      </c>
      <c r="I43" s="104"/>
      <c r="J43" s="101"/>
      <c r="K43"/>
      <c r="L43"/>
      <c r="M43"/>
      <c r="N43"/>
      <c r="O43"/>
      <c r="P43"/>
      <c r="Q43"/>
      <c r="R43"/>
      <c r="S43"/>
      <c r="T43"/>
      <c r="U43"/>
      <c r="V43"/>
      <c r="W43"/>
      <c r="X43"/>
    </row>
    <row r="44" spans="1:24" s="10" customFormat="1" x14ac:dyDescent="0.5">
      <c r="A44" s="100"/>
      <c r="B44" s="102" t="s">
        <v>146</v>
      </c>
      <c r="C44" s="103">
        <f>2.1</f>
        <v>2.1</v>
      </c>
      <c r="D44" s="100" t="s">
        <v>35</v>
      </c>
      <c r="E44" s="135">
        <v>41</v>
      </c>
      <c r="F44" s="7" t="s">
        <v>3</v>
      </c>
      <c r="G44" s="91">
        <f t="shared" ref="G44" si="14">E44*C44</f>
        <v>86.100000000000009</v>
      </c>
      <c r="H44" s="7" t="str">
        <f t="shared" ref="H44" si="15">D44</f>
        <v>เมตร</v>
      </c>
      <c r="I44" s="104"/>
      <c r="J44" s="101"/>
      <c r="K44"/>
      <c r="L44"/>
      <c r="M44"/>
      <c r="N44"/>
      <c r="O44"/>
      <c r="P44"/>
      <c r="Q44"/>
      <c r="R44"/>
      <c r="S44"/>
      <c r="T44"/>
      <c r="U44"/>
      <c r="V44"/>
      <c r="W44"/>
      <c r="X44"/>
    </row>
    <row r="45" spans="1:24" s="10" customFormat="1" x14ac:dyDescent="0.5">
      <c r="A45" s="100"/>
      <c r="B45" s="120" t="s">
        <v>19</v>
      </c>
      <c r="C45" s="103"/>
      <c r="D45" s="104"/>
      <c r="E45" s="104"/>
      <c r="F45" s="104"/>
      <c r="G45" s="103">
        <f>SUM(G40:G44)</f>
        <v>305.5</v>
      </c>
      <c r="H45" s="104" t="str">
        <f>H43</f>
        <v>เมตร</v>
      </c>
      <c r="I45" s="104"/>
      <c r="J45" s="101"/>
      <c r="K45"/>
      <c r="L45"/>
      <c r="M45"/>
      <c r="N45"/>
      <c r="O45"/>
      <c r="P45"/>
      <c r="Q45"/>
      <c r="R45"/>
      <c r="S45"/>
      <c r="T45"/>
      <c r="U45"/>
      <c r="V45"/>
      <c r="W45"/>
      <c r="X45"/>
    </row>
    <row r="46" spans="1:24" s="10" customFormat="1" x14ac:dyDescent="0.5">
      <c r="A46" s="107"/>
      <c r="B46" s="121" t="s">
        <v>19</v>
      </c>
      <c r="C46" s="114"/>
      <c r="D46" s="107"/>
      <c r="E46" s="107"/>
      <c r="F46" s="107"/>
      <c r="G46" s="114">
        <f>G45/6</f>
        <v>50.916666666666664</v>
      </c>
      <c r="H46" s="107" t="s">
        <v>52</v>
      </c>
      <c r="I46" s="107"/>
      <c r="J46" s="101"/>
      <c r="K46"/>
      <c r="L46"/>
      <c r="M46"/>
      <c r="N46"/>
      <c r="O46"/>
      <c r="P46"/>
      <c r="Q46"/>
      <c r="R46"/>
      <c r="S46"/>
      <c r="T46"/>
      <c r="U46"/>
      <c r="V46"/>
      <c r="W46"/>
      <c r="X46"/>
    </row>
    <row r="47" spans="1:24" s="10" customFormat="1" x14ac:dyDescent="0.5">
      <c r="A47" s="109"/>
      <c r="B47" s="122"/>
      <c r="C47" s="115"/>
      <c r="D47" s="109"/>
      <c r="E47" s="109"/>
      <c r="F47" s="109"/>
      <c r="G47" s="115">
        <f>I47*G46</f>
        <v>2141.5549999999998</v>
      </c>
      <c r="H47" s="109" t="s">
        <v>92</v>
      </c>
      <c r="I47" s="109">
        <v>42.06</v>
      </c>
      <c r="J47" s="101" t="s">
        <v>185</v>
      </c>
      <c r="K47"/>
      <c r="L47"/>
      <c r="M47"/>
      <c r="N47"/>
      <c r="O47"/>
      <c r="P47"/>
      <c r="Q47"/>
      <c r="R47"/>
      <c r="S47"/>
      <c r="T47"/>
      <c r="U47"/>
      <c r="V47"/>
      <c r="W47"/>
      <c r="X47"/>
    </row>
    <row r="48" spans="1:24" s="10" customFormat="1" x14ac:dyDescent="0.5">
      <c r="A48" s="110"/>
      <c r="B48" s="123"/>
      <c r="C48" s="116"/>
      <c r="D48" s="110"/>
      <c r="E48" s="110"/>
      <c r="F48" s="110"/>
      <c r="G48" s="116">
        <f>I48*G46</f>
        <v>91.65</v>
      </c>
      <c r="H48" s="110" t="s">
        <v>32</v>
      </c>
      <c r="I48" s="110">
        <f>I38</f>
        <v>1.8000000000000003</v>
      </c>
      <c r="J48" s="101" t="s">
        <v>186</v>
      </c>
      <c r="K48"/>
      <c r="L48"/>
      <c r="M48"/>
      <c r="N48"/>
      <c r="O48"/>
      <c r="P48"/>
      <c r="Q48"/>
      <c r="R48"/>
      <c r="S48"/>
      <c r="T48"/>
      <c r="U48"/>
      <c r="V48"/>
      <c r="W48"/>
      <c r="X48"/>
    </row>
    <row r="49" spans="1:24" s="10" customFormat="1" x14ac:dyDescent="0.5">
      <c r="A49" s="100" t="s">
        <v>169</v>
      </c>
      <c r="B49" s="120" t="s">
        <v>203</v>
      </c>
      <c r="C49" s="100"/>
      <c r="D49" s="100"/>
      <c r="E49" s="100"/>
      <c r="F49" s="100"/>
      <c r="G49" s="105"/>
      <c r="H49" s="100"/>
      <c r="I49" s="100"/>
      <c r="J49" s="101"/>
      <c r="K49"/>
      <c r="L49"/>
      <c r="M49"/>
      <c r="N49"/>
      <c r="O49"/>
      <c r="P49"/>
      <c r="Q49"/>
      <c r="R49"/>
      <c r="S49"/>
      <c r="T49"/>
      <c r="U49"/>
      <c r="V49"/>
      <c r="W49"/>
      <c r="X49"/>
    </row>
    <row r="50" spans="1:24" s="10" customFormat="1" x14ac:dyDescent="0.5">
      <c r="A50" s="100"/>
      <c r="B50" s="102" t="s">
        <v>172</v>
      </c>
      <c r="C50" s="103">
        <v>3</v>
      </c>
      <c r="D50" s="100" t="s">
        <v>35</v>
      </c>
      <c r="E50" s="135">
        <v>4</v>
      </c>
      <c r="F50" s="7" t="s">
        <v>26</v>
      </c>
      <c r="G50" s="91">
        <f t="shared" ref="G50" si="16">E50*C50</f>
        <v>12</v>
      </c>
      <c r="H50" s="7" t="str">
        <f t="shared" ref="H50" si="17">D50</f>
        <v>เมตร</v>
      </c>
      <c r="I50" s="104"/>
      <c r="J50" s="101"/>
      <c r="K50"/>
      <c r="L50"/>
      <c r="M50"/>
      <c r="N50"/>
      <c r="O50"/>
      <c r="P50"/>
      <c r="Q50"/>
      <c r="R50"/>
      <c r="S50"/>
      <c r="T50"/>
      <c r="U50"/>
      <c r="V50"/>
      <c r="W50"/>
      <c r="X50"/>
    </row>
    <row r="51" spans="1:24" s="10" customFormat="1" x14ac:dyDescent="0.5">
      <c r="A51" s="100"/>
      <c r="B51" s="102" t="s">
        <v>173</v>
      </c>
      <c r="C51" s="103">
        <v>3.2</v>
      </c>
      <c r="D51" s="100" t="s">
        <v>35</v>
      </c>
      <c r="E51" s="135">
        <v>4</v>
      </c>
      <c r="F51" s="7" t="s">
        <v>26</v>
      </c>
      <c r="G51" s="91">
        <f t="shared" ref="G51" si="18">E51*C51</f>
        <v>12.8</v>
      </c>
      <c r="H51" s="7" t="str">
        <f t="shared" ref="H51" si="19">D51</f>
        <v>เมตร</v>
      </c>
      <c r="I51" s="104"/>
      <c r="J51" s="101"/>
      <c r="K51"/>
      <c r="L51"/>
      <c r="M51"/>
      <c r="N51"/>
      <c r="O51"/>
      <c r="P51"/>
      <c r="Q51"/>
      <c r="R51"/>
      <c r="S51"/>
      <c r="T51"/>
      <c r="U51"/>
      <c r="V51"/>
      <c r="W51"/>
      <c r="X51"/>
    </row>
    <row r="52" spans="1:24" s="10" customFormat="1" x14ac:dyDescent="0.5">
      <c r="A52" s="100"/>
      <c r="B52" s="120" t="s">
        <v>19</v>
      </c>
      <c r="C52" s="103"/>
      <c r="D52" s="104"/>
      <c r="E52" s="104"/>
      <c r="F52" s="104"/>
      <c r="G52" s="103">
        <f>SUM(G50:G51)</f>
        <v>24.8</v>
      </c>
      <c r="H52" s="104" t="str">
        <f>H50</f>
        <v>เมตร</v>
      </c>
      <c r="I52" s="104"/>
      <c r="J52" s="101"/>
      <c r="K52"/>
      <c r="L52"/>
      <c r="M52"/>
      <c r="N52"/>
      <c r="O52"/>
      <c r="P52"/>
      <c r="Q52"/>
      <c r="R52"/>
      <c r="S52"/>
      <c r="T52"/>
      <c r="U52"/>
      <c r="V52"/>
      <c r="W52"/>
      <c r="X52"/>
    </row>
    <row r="53" spans="1:24" s="10" customFormat="1" x14ac:dyDescent="0.5">
      <c r="A53" s="107"/>
      <c r="B53" s="121" t="s">
        <v>19</v>
      </c>
      <c r="C53" s="114"/>
      <c r="D53" s="107"/>
      <c r="E53" s="107"/>
      <c r="F53" s="107"/>
      <c r="G53" s="114">
        <f>G52/6</f>
        <v>4.1333333333333337</v>
      </c>
      <c r="H53" s="107" t="s">
        <v>52</v>
      </c>
      <c r="I53" s="107"/>
      <c r="J53" s="101"/>
      <c r="K53"/>
      <c r="L53"/>
      <c r="M53"/>
      <c r="N53"/>
      <c r="O53"/>
      <c r="P53"/>
      <c r="Q53"/>
      <c r="R53"/>
      <c r="S53"/>
      <c r="T53"/>
      <c r="U53"/>
      <c r="V53"/>
      <c r="W53"/>
      <c r="X53"/>
    </row>
    <row r="54" spans="1:24" s="10" customFormat="1" x14ac:dyDescent="0.5">
      <c r="A54" s="109"/>
      <c r="B54" s="122"/>
      <c r="C54" s="115"/>
      <c r="D54" s="109"/>
      <c r="E54" s="109"/>
      <c r="F54" s="109"/>
      <c r="G54" s="115">
        <f>I54*G53</f>
        <v>290.904</v>
      </c>
      <c r="H54" s="109" t="s">
        <v>92</v>
      </c>
      <c r="I54" s="109">
        <v>70.38</v>
      </c>
      <c r="J54" s="101" t="s">
        <v>185</v>
      </c>
      <c r="K54"/>
      <c r="L54"/>
      <c r="M54"/>
      <c r="N54"/>
      <c r="O54"/>
      <c r="P54"/>
      <c r="Q54"/>
      <c r="R54"/>
      <c r="S54"/>
      <c r="T54"/>
      <c r="U54"/>
      <c r="V54"/>
      <c r="W54"/>
      <c r="X54"/>
    </row>
    <row r="55" spans="1:24" s="10" customFormat="1" x14ac:dyDescent="0.5">
      <c r="A55" s="110"/>
      <c r="B55" s="123"/>
      <c r="C55" s="116"/>
      <c r="D55" s="110"/>
      <c r="E55" s="110"/>
      <c r="F55" s="110"/>
      <c r="G55" s="116">
        <f>I55*G53</f>
        <v>9.9200000000000017</v>
      </c>
      <c r="H55" s="110" t="s">
        <v>32</v>
      </c>
      <c r="I55" s="110">
        <f>0.1*4*6</f>
        <v>2.4000000000000004</v>
      </c>
      <c r="J55" s="101" t="s">
        <v>186</v>
      </c>
      <c r="K55"/>
      <c r="L55"/>
      <c r="M55"/>
      <c r="N55"/>
      <c r="O55"/>
      <c r="P55"/>
      <c r="Q55"/>
      <c r="R55"/>
      <c r="S55"/>
      <c r="T55"/>
      <c r="U55"/>
      <c r="V55"/>
      <c r="W55"/>
      <c r="X55"/>
    </row>
    <row r="56" spans="1:24" s="10" customFormat="1" x14ac:dyDescent="0.5">
      <c r="A56" s="100" t="s">
        <v>170</v>
      </c>
      <c r="B56" s="120" t="s">
        <v>204</v>
      </c>
      <c r="C56" s="100"/>
      <c r="D56" s="100"/>
      <c r="E56" s="100"/>
      <c r="F56" s="100"/>
      <c r="G56" s="105"/>
      <c r="H56" s="100"/>
      <c r="I56" s="100"/>
      <c r="J56" s="101"/>
      <c r="K56"/>
      <c r="L56"/>
      <c r="M56"/>
      <c r="N56"/>
      <c r="O56"/>
      <c r="P56"/>
      <c r="Q56"/>
      <c r="R56"/>
      <c r="S56"/>
      <c r="T56"/>
      <c r="U56"/>
      <c r="V56"/>
      <c r="W56"/>
      <c r="X56"/>
    </row>
    <row r="57" spans="1:24" s="10" customFormat="1" x14ac:dyDescent="0.5">
      <c r="A57" s="100"/>
      <c r="B57" s="102" t="s">
        <v>146</v>
      </c>
      <c r="C57" s="103">
        <v>1.4</v>
      </c>
      <c r="D57" s="100" t="s">
        <v>35</v>
      </c>
      <c r="E57" s="100">
        <f>E44</f>
        <v>41</v>
      </c>
      <c r="F57" s="7" t="s">
        <v>26</v>
      </c>
      <c r="G57" s="91">
        <f t="shared" ref="G57" si="20">E57*C57</f>
        <v>57.4</v>
      </c>
      <c r="H57" s="7" t="str">
        <f t="shared" ref="H57" si="21">D57</f>
        <v>เมตร</v>
      </c>
      <c r="I57" s="104"/>
      <c r="J57" s="101"/>
      <c r="K57"/>
      <c r="L57"/>
      <c r="M57"/>
      <c r="N57"/>
      <c r="O57"/>
      <c r="P57"/>
      <c r="Q57"/>
      <c r="R57"/>
      <c r="S57"/>
      <c r="T57"/>
      <c r="U57"/>
      <c r="V57"/>
      <c r="W57"/>
      <c r="X57"/>
    </row>
    <row r="58" spans="1:24" s="10" customFormat="1" x14ac:dyDescent="0.5">
      <c r="A58" s="100"/>
      <c r="B58" s="120" t="s">
        <v>19</v>
      </c>
      <c r="C58" s="103"/>
      <c r="D58" s="104"/>
      <c r="E58" s="104"/>
      <c r="F58" s="104"/>
      <c r="G58" s="103">
        <f>SUM(G57:G57)</f>
        <v>57.4</v>
      </c>
      <c r="H58" s="104" t="str">
        <f>H57</f>
        <v>เมตร</v>
      </c>
      <c r="I58" s="104"/>
      <c r="J58" s="101"/>
      <c r="K58"/>
      <c r="L58"/>
      <c r="M58"/>
      <c r="N58"/>
      <c r="O58"/>
      <c r="P58"/>
      <c r="Q58"/>
      <c r="R58"/>
      <c r="S58"/>
      <c r="T58"/>
      <c r="U58"/>
      <c r="V58"/>
      <c r="W58"/>
      <c r="X58"/>
    </row>
    <row r="59" spans="1:24" s="10" customFormat="1" x14ac:dyDescent="0.5">
      <c r="A59" s="107"/>
      <c r="B59" s="121" t="s">
        <v>19</v>
      </c>
      <c r="C59" s="114"/>
      <c r="D59" s="107"/>
      <c r="E59" s="107"/>
      <c r="F59" s="107"/>
      <c r="G59" s="114">
        <f>G58/6</f>
        <v>9.5666666666666664</v>
      </c>
      <c r="H59" s="107" t="s">
        <v>52</v>
      </c>
      <c r="I59" s="107"/>
      <c r="J59" s="101"/>
      <c r="K59"/>
      <c r="L59"/>
      <c r="M59"/>
      <c r="N59"/>
      <c r="O59"/>
      <c r="P59"/>
      <c r="Q59"/>
      <c r="R59"/>
      <c r="S59"/>
      <c r="T59"/>
      <c r="U59"/>
      <c r="V59"/>
      <c r="W59"/>
      <c r="X59"/>
    </row>
    <row r="60" spans="1:24" s="10" customFormat="1" x14ac:dyDescent="0.5">
      <c r="A60" s="109"/>
      <c r="B60" s="122"/>
      <c r="C60" s="115"/>
      <c r="D60" s="109"/>
      <c r="E60" s="109"/>
      <c r="F60" s="109"/>
      <c r="G60" s="115">
        <f>I60*G59</f>
        <v>191.71599999999998</v>
      </c>
      <c r="H60" s="109" t="s">
        <v>92</v>
      </c>
      <c r="I60" s="109">
        <v>20.04</v>
      </c>
      <c r="J60" s="101" t="s">
        <v>185</v>
      </c>
      <c r="K60"/>
      <c r="L60"/>
      <c r="M60"/>
      <c r="N60"/>
      <c r="O60"/>
      <c r="P60"/>
      <c r="Q60"/>
      <c r="R60"/>
      <c r="S60"/>
      <c r="T60"/>
      <c r="U60"/>
      <c r="V60"/>
      <c r="W60"/>
      <c r="X60"/>
    </row>
    <row r="61" spans="1:24" s="10" customFormat="1" x14ac:dyDescent="0.5">
      <c r="A61" s="110"/>
      <c r="B61" s="123"/>
      <c r="C61" s="116"/>
      <c r="D61" s="110"/>
      <c r="E61" s="110"/>
      <c r="F61" s="110"/>
      <c r="G61" s="116">
        <f>I61*G59</f>
        <v>12.914999999999999</v>
      </c>
      <c r="H61" s="110" t="s">
        <v>32</v>
      </c>
      <c r="I61" s="110">
        <f>(0.0375*2+0.075*2)*6</f>
        <v>1.3499999999999999</v>
      </c>
      <c r="J61" s="101" t="s">
        <v>186</v>
      </c>
      <c r="K61"/>
      <c r="L61"/>
      <c r="M61"/>
      <c r="N61"/>
      <c r="O61"/>
      <c r="P61"/>
      <c r="Q61"/>
      <c r="R61"/>
      <c r="S61"/>
      <c r="T61"/>
      <c r="U61"/>
      <c r="V61"/>
      <c r="W61"/>
      <c r="X61"/>
    </row>
    <row r="62" spans="1:24" s="10" customFormat="1" x14ac:dyDescent="0.5">
      <c r="A62" s="100" t="s">
        <v>171</v>
      </c>
      <c r="B62" s="102" t="s">
        <v>198</v>
      </c>
      <c r="C62" s="103"/>
      <c r="D62" s="104"/>
      <c r="E62" s="100"/>
      <c r="F62" s="100"/>
      <c r="G62" s="105"/>
      <c r="H62" s="100"/>
      <c r="I62" s="104"/>
      <c r="J62" s="101"/>
      <c r="K62"/>
      <c r="L62"/>
      <c r="M62"/>
      <c r="N62"/>
      <c r="O62"/>
      <c r="P62"/>
      <c r="Q62"/>
      <c r="R62"/>
      <c r="S62"/>
      <c r="T62"/>
      <c r="U62"/>
      <c r="V62"/>
      <c r="W62"/>
      <c r="X62"/>
    </row>
    <row r="63" spans="1:24" s="10" customFormat="1" x14ac:dyDescent="0.5">
      <c r="A63" s="100"/>
      <c r="B63" s="102" t="s">
        <v>160</v>
      </c>
      <c r="C63" s="103">
        <v>30.3</v>
      </c>
      <c r="D63" s="100" t="s">
        <v>35</v>
      </c>
      <c r="E63" s="135">
        <v>3</v>
      </c>
      <c r="F63" s="7" t="s">
        <v>147</v>
      </c>
      <c r="G63" s="91">
        <f t="shared" ref="G63" si="22">E63*C63</f>
        <v>90.9</v>
      </c>
      <c r="H63" s="7" t="str">
        <f t="shared" ref="H63" si="23">D63</f>
        <v>เมตร</v>
      </c>
      <c r="I63" s="104"/>
      <c r="J63" s="101"/>
      <c r="K63"/>
      <c r="L63"/>
      <c r="M63"/>
      <c r="N63"/>
      <c r="O63"/>
      <c r="P63"/>
      <c r="Q63"/>
      <c r="R63"/>
      <c r="S63"/>
      <c r="T63"/>
      <c r="U63"/>
      <c r="V63"/>
      <c r="W63"/>
      <c r="X63"/>
    </row>
    <row r="64" spans="1:24" s="10" customFormat="1" x14ac:dyDescent="0.5">
      <c r="A64" s="100"/>
      <c r="B64" s="102" t="s">
        <v>161</v>
      </c>
      <c r="C64" s="103">
        <f>66+4*2</f>
        <v>74</v>
      </c>
      <c r="D64" s="100" t="s">
        <v>35</v>
      </c>
      <c r="E64" s="135">
        <v>3</v>
      </c>
      <c r="F64" s="7" t="s">
        <v>147</v>
      </c>
      <c r="G64" s="91">
        <f t="shared" ref="G64" si="24">E64*C64</f>
        <v>222</v>
      </c>
      <c r="H64" s="7" t="str">
        <f t="shared" ref="H64" si="25">D64</f>
        <v>เมตร</v>
      </c>
      <c r="I64" s="104"/>
      <c r="J64" s="101"/>
      <c r="K64"/>
      <c r="L64"/>
      <c r="M64"/>
      <c r="N64"/>
      <c r="O64"/>
      <c r="P64"/>
      <c r="Q64"/>
      <c r="R64"/>
      <c r="S64"/>
      <c r="T64"/>
      <c r="U64"/>
      <c r="V64"/>
      <c r="W64"/>
      <c r="X64"/>
    </row>
    <row r="65" spans="1:24" s="10" customFormat="1" x14ac:dyDescent="0.5">
      <c r="A65" s="100"/>
      <c r="B65" s="120" t="s">
        <v>19</v>
      </c>
      <c r="C65" s="103"/>
      <c r="D65" s="104"/>
      <c r="E65" s="104"/>
      <c r="F65" s="104"/>
      <c r="G65" s="103">
        <f>SUM(G63:G64)</f>
        <v>312.89999999999998</v>
      </c>
      <c r="H65" s="104" t="str">
        <f>H63</f>
        <v>เมตร</v>
      </c>
      <c r="I65" s="104"/>
      <c r="J65" s="101"/>
      <c r="K65"/>
      <c r="L65"/>
      <c r="M65"/>
      <c r="N65"/>
      <c r="O65"/>
      <c r="P65"/>
      <c r="Q65"/>
      <c r="R65"/>
      <c r="S65"/>
      <c r="T65"/>
      <c r="U65"/>
      <c r="V65"/>
      <c r="W65"/>
      <c r="X65"/>
    </row>
    <row r="66" spans="1:24" s="10" customFormat="1" x14ac:dyDescent="0.5">
      <c r="A66" s="107"/>
      <c r="B66" s="121" t="s">
        <v>19</v>
      </c>
      <c r="C66" s="114"/>
      <c r="D66" s="107"/>
      <c r="E66" s="107"/>
      <c r="F66" s="107"/>
      <c r="G66" s="114">
        <f>G65/6</f>
        <v>52.15</v>
      </c>
      <c r="H66" s="107" t="s">
        <v>52</v>
      </c>
      <c r="I66" s="107"/>
      <c r="J66" s="101"/>
      <c r="K66"/>
      <c r="L66"/>
      <c r="M66"/>
      <c r="N66"/>
      <c r="O66"/>
      <c r="P66"/>
      <c r="Q66"/>
      <c r="R66"/>
      <c r="S66"/>
      <c r="T66"/>
      <c r="U66"/>
      <c r="V66"/>
      <c r="W66"/>
      <c r="X66"/>
    </row>
    <row r="67" spans="1:24" s="10" customFormat="1" x14ac:dyDescent="0.5">
      <c r="A67" s="109"/>
      <c r="B67" s="122"/>
      <c r="C67" s="115"/>
      <c r="D67" s="109"/>
      <c r="E67" s="109"/>
      <c r="F67" s="109"/>
      <c r="G67" s="115">
        <f>I67*G66</f>
        <v>1773.1</v>
      </c>
      <c r="H67" s="109" t="s">
        <v>92</v>
      </c>
      <c r="I67" s="109">
        <v>34</v>
      </c>
      <c r="J67" s="101" t="s">
        <v>185</v>
      </c>
      <c r="K67"/>
      <c r="L67"/>
      <c r="M67"/>
      <c r="N67"/>
      <c r="O67"/>
      <c r="P67"/>
      <c r="Q67"/>
      <c r="R67"/>
      <c r="S67"/>
      <c r="T67"/>
      <c r="U67"/>
      <c r="V67"/>
      <c r="W67"/>
      <c r="X67"/>
    </row>
    <row r="68" spans="1:24" s="10" customFormat="1" x14ac:dyDescent="0.5">
      <c r="A68" s="110"/>
      <c r="B68" s="123"/>
      <c r="C68" s="116"/>
      <c r="D68" s="110"/>
      <c r="E68" s="110"/>
      <c r="F68" s="110"/>
      <c r="G68" s="116">
        <f>I68*G66</f>
        <v>150.19199999999998</v>
      </c>
      <c r="H68" s="110" t="s">
        <v>32</v>
      </c>
      <c r="I68" s="110">
        <f>0.48*6</f>
        <v>2.88</v>
      </c>
      <c r="J68" s="101" t="s">
        <v>186</v>
      </c>
      <c r="K68"/>
      <c r="L68"/>
      <c r="M68"/>
      <c r="N68"/>
      <c r="O68"/>
      <c r="P68"/>
      <c r="Q68"/>
      <c r="R68"/>
      <c r="S68"/>
      <c r="T68"/>
      <c r="U68"/>
      <c r="V68"/>
      <c r="W68"/>
      <c r="X68"/>
    </row>
    <row r="69" spans="1:24" s="10" customFormat="1" x14ac:dyDescent="0.5">
      <c r="A69" s="111">
        <v>1.2</v>
      </c>
      <c r="B69" s="119" t="s">
        <v>179</v>
      </c>
      <c r="C69" s="224"/>
      <c r="D69" s="111"/>
      <c r="E69" s="111"/>
      <c r="F69" s="111"/>
      <c r="G69" s="224"/>
      <c r="H69" s="224">
        <f>G67+G60+G54+G47+G37+G28+G11</f>
        <v>7028.9781999999996</v>
      </c>
      <c r="I69" s="111" t="s">
        <v>92</v>
      </c>
      <c r="J69" s="101"/>
      <c r="K69"/>
      <c r="L69"/>
      <c r="M69"/>
      <c r="N69"/>
      <c r="O69"/>
      <c r="P69"/>
      <c r="Q69"/>
      <c r="R69"/>
      <c r="S69"/>
      <c r="T69"/>
      <c r="U69"/>
      <c r="V69"/>
      <c r="W69"/>
      <c r="X69"/>
    </row>
    <row r="70" spans="1:24" s="10" customFormat="1" x14ac:dyDescent="0.5">
      <c r="A70" s="111" t="s">
        <v>183</v>
      </c>
      <c r="B70" s="119" t="s">
        <v>180</v>
      </c>
      <c r="C70" s="224"/>
      <c r="D70" s="111"/>
      <c r="E70" s="111"/>
      <c r="F70" s="111"/>
      <c r="G70" s="224"/>
      <c r="H70" s="224">
        <f>G68+G61+G55+G48+G38+G29+G12</f>
        <v>439.45500000000004</v>
      </c>
      <c r="I70" s="111" t="s">
        <v>32</v>
      </c>
      <c r="J70" s="101"/>
      <c r="K70"/>
      <c r="L70"/>
      <c r="M70"/>
      <c r="N70"/>
      <c r="O70"/>
      <c r="P70"/>
      <c r="Q70"/>
      <c r="R70"/>
      <c r="S70"/>
      <c r="T70"/>
      <c r="U70"/>
      <c r="V70"/>
      <c r="W70"/>
      <c r="X70"/>
    </row>
    <row r="71" spans="1:24" s="10" customFormat="1" x14ac:dyDescent="0.5">
      <c r="A71" s="111" t="s">
        <v>184</v>
      </c>
      <c r="B71" s="119" t="s">
        <v>181</v>
      </c>
      <c r="C71" s="224"/>
      <c r="D71" s="111"/>
      <c r="E71" s="111"/>
      <c r="F71" s="111"/>
      <c r="G71" s="224"/>
      <c r="H71" s="224">
        <f>H70</f>
        <v>439.45500000000004</v>
      </c>
      <c r="I71" s="111" t="s">
        <v>32</v>
      </c>
      <c r="J71" s="101"/>
      <c r="K71"/>
      <c r="L71"/>
      <c r="M71"/>
      <c r="N71"/>
      <c r="O71"/>
      <c r="P71"/>
      <c r="Q71"/>
      <c r="R71"/>
      <c r="S71"/>
      <c r="T71"/>
      <c r="U71"/>
      <c r="V71"/>
      <c r="W71"/>
      <c r="X71"/>
    </row>
    <row r="72" spans="1:24" s="10" customFormat="1" x14ac:dyDescent="0.5">
      <c r="A72" s="106"/>
      <c r="B72" s="126"/>
      <c r="C72" s="113"/>
      <c r="D72" s="106"/>
      <c r="E72" s="106"/>
      <c r="F72" s="106"/>
      <c r="G72" s="113"/>
      <c r="H72" s="106"/>
      <c r="I72" s="106"/>
      <c r="J72" s="101"/>
      <c r="K72"/>
      <c r="L72"/>
      <c r="M72"/>
      <c r="N72"/>
      <c r="O72"/>
      <c r="P72"/>
      <c r="Q72"/>
      <c r="R72"/>
      <c r="S72"/>
      <c r="T72"/>
      <c r="U72"/>
      <c r="V72"/>
      <c r="W72"/>
      <c r="X72"/>
    </row>
    <row r="73" spans="1:24" s="10" customFormat="1" x14ac:dyDescent="0.5">
      <c r="A73" s="106"/>
      <c r="B73" s="126"/>
      <c r="C73" s="113"/>
      <c r="D73" s="106"/>
      <c r="E73" s="106"/>
      <c r="F73" s="106"/>
      <c r="G73" s="113"/>
      <c r="H73" s="106"/>
      <c r="I73" s="106"/>
      <c r="J73" s="101"/>
      <c r="K73"/>
      <c r="L73"/>
      <c r="M73"/>
      <c r="N73"/>
      <c r="O73"/>
      <c r="P73"/>
      <c r="Q73"/>
      <c r="R73"/>
      <c r="S73"/>
      <c r="T73"/>
      <c r="U73"/>
      <c r="V73"/>
      <c r="W73"/>
      <c r="X73"/>
    </row>
    <row r="74" spans="1:24" s="10" customFormat="1" x14ac:dyDescent="0.5">
      <c r="A74" s="100">
        <v>1.4</v>
      </c>
      <c r="B74" s="120" t="s">
        <v>196</v>
      </c>
      <c r="C74" s="100"/>
      <c r="D74" s="100"/>
      <c r="E74" s="100"/>
      <c r="F74" s="100"/>
      <c r="G74" s="105"/>
      <c r="H74" s="100"/>
      <c r="I74" s="100"/>
      <c r="J74" s="101"/>
      <c r="K74"/>
      <c r="L74"/>
      <c r="M74"/>
      <c r="N74"/>
      <c r="O74"/>
      <c r="P74"/>
      <c r="Q74"/>
      <c r="R74"/>
      <c r="S74"/>
      <c r="T74"/>
      <c r="U74"/>
      <c r="V74"/>
      <c r="W74"/>
      <c r="X74"/>
    </row>
    <row r="75" spans="1:24" s="10" customFormat="1" x14ac:dyDescent="0.5">
      <c r="A75" s="100"/>
      <c r="B75" s="102" t="s">
        <v>160</v>
      </c>
      <c r="C75" s="103">
        <f>11*2</f>
        <v>22</v>
      </c>
      <c r="D75" s="100" t="s">
        <v>35</v>
      </c>
      <c r="E75" s="100">
        <v>1</v>
      </c>
      <c r="F75" s="7" t="s">
        <v>147</v>
      </c>
      <c r="G75" s="91">
        <f t="shared" ref="G75:G76" si="26">E75*C75</f>
        <v>22</v>
      </c>
      <c r="H75" s="7" t="str">
        <f t="shared" ref="H75:H76" si="27">D75</f>
        <v>เมตร</v>
      </c>
      <c r="I75" s="104"/>
      <c r="J75" s="101"/>
      <c r="K75"/>
      <c r="L75"/>
      <c r="M75"/>
      <c r="N75"/>
      <c r="O75"/>
      <c r="P75"/>
      <c r="Q75"/>
      <c r="R75"/>
      <c r="S75"/>
      <c r="T75"/>
      <c r="U75"/>
      <c r="V75"/>
      <c r="W75"/>
      <c r="X75"/>
    </row>
    <row r="76" spans="1:24" s="10" customFormat="1" x14ac:dyDescent="0.5">
      <c r="A76" s="100"/>
      <c r="B76" s="102" t="s">
        <v>161</v>
      </c>
      <c r="C76" s="103">
        <f>26*2</f>
        <v>52</v>
      </c>
      <c r="D76" s="100" t="s">
        <v>35</v>
      </c>
      <c r="E76" s="100">
        <v>1</v>
      </c>
      <c r="F76" s="7" t="s">
        <v>147</v>
      </c>
      <c r="G76" s="91">
        <f t="shared" si="26"/>
        <v>52</v>
      </c>
      <c r="H76" s="7" t="str">
        <f t="shared" si="27"/>
        <v>เมตร</v>
      </c>
      <c r="I76" s="104"/>
      <c r="J76" s="101"/>
      <c r="K76"/>
      <c r="L76"/>
      <c r="M76"/>
      <c r="N76"/>
      <c r="O76"/>
      <c r="P76"/>
      <c r="Q76"/>
      <c r="R76"/>
      <c r="S76"/>
      <c r="T76"/>
      <c r="U76"/>
      <c r="V76"/>
      <c r="W76"/>
      <c r="X76"/>
    </row>
    <row r="77" spans="1:24" s="10" customFormat="1" x14ac:dyDescent="0.5">
      <c r="A77" s="100"/>
      <c r="B77" s="120" t="s">
        <v>19</v>
      </c>
      <c r="C77" s="103"/>
      <c r="D77" s="104"/>
      <c r="E77" s="104"/>
      <c r="F77" s="104"/>
      <c r="G77" s="103">
        <f>SUM(G75:G76)</f>
        <v>74</v>
      </c>
      <c r="H77" s="104" t="str">
        <f>H75</f>
        <v>เมตร</v>
      </c>
      <c r="I77" s="104"/>
      <c r="J77" s="101"/>
      <c r="K77"/>
      <c r="L77"/>
      <c r="M77"/>
      <c r="N77"/>
      <c r="O77"/>
      <c r="P77"/>
      <c r="Q77"/>
      <c r="R77"/>
      <c r="S77"/>
      <c r="T77"/>
      <c r="U77"/>
      <c r="V77"/>
      <c r="W77"/>
      <c r="X77"/>
    </row>
    <row r="78" spans="1:24" s="10" customFormat="1" x14ac:dyDescent="0.5">
      <c r="A78" s="107"/>
      <c r="B78" s="121" t="s">
        <v>19</v>
      </c>
      <c r="C78" s="114"/>
      <c r="D78" s="107"/>
      <c r="E78" s="107"/>
      <c r="F78" s="107"/>
      <c r="G78" s="114">
        <f>G77*1.58</f>
        <v>116.92</v>
      </c>
      <c r="H78" s="107" t="s">
        <v>92</v>
      </c>
      <c r="I78" s="107"/>
      <c r="J78" s="101"/>
      <c r="K78"/>
      <c r="L78"/>
      <c r="M78"/>
      <c r="N78"/>
      <c r="O78"/>
      <c r="P78"/>
      <c r="Q78"/>
      <c r="R78"/>
      <c r="S78"/>
      <c r="T78"/>
      <c r="U78"/>
      <c r="V78"/>
      <c r="W78"/>
      <c r="X78"/>
    </row>
    <row r="79" spans="1:24" s="10" customFormat="1" x14ac:dyDescent="0.5">
      <c r="A79" s="100">
        <v>1.5</v>
      </c>
      <c r="B79" s="120" t="s">
        <v>149</v>
      </c>
      <c r="C79" s="100"/>
      <c r="D79" s="100"/>
      <c r="E79" s="100"/>
      <c r="F79" s="100"/>
      <c r="G79" s="105"/>
      <c r="H79" s="100"/>
      <c r="I79" s="100"/>
      <c r="J79" s="101"/>
      <c r="K79"/>
      <c r="L79"/>
      <c r="M79"/>
      <c r="N79"/>
      <c r="O79"/>
      <c r="P79"/>
      <c r="Q79"/>
      <c r="R79"/>
      <c r="S79"/>
      <c r="T79"/>
      <c r="U79"/>
      <c r="V79"/>
      <c r="W79"/>
      <c r="X79"/>
    </row>
    <row r="80" spans="1:24" s="10" customFormat="1" x14ac:dyDescent="0.5">
      <c r="A80" s="100"/>
      <c r="B80" s="120" t="s">
        <v>148</v>
      </c>
      <c r="C80" s="100">
        <v>4</v>
      </c>
      <c r="D80" s="100" t="s">
        <v>165</v>
      </c>
      <c r="E80" s="135">
        <v>8</v>
      </c>
      <c r="F80" s="100" t="s">
        <v>166</v>
      </c>
      <c r="G80" s="91">
        <f t="shared" ref="G80" si="28">E80*C80</f>
        <v>32</v>
      </c>
      <c r="H80" s="7" t="s">
        <v>57</v>
      </c>
      <c r="I80" s="100"/>
      <c r="J80" s="101"/>
      <c r="K80"/>
      <c r="L80"/>
      <c r="M80"/>
      <c r="N80"/>
      <c r="O80"/>
      <c r="P80"/>
      <c r="Q80"/>
      <c r="R80"/>
      <c r="S80"/>
      <c r="T80"/>
      <c r="U80"/>
      <c r="V80"/>
      <c r="W80"/>
      <c r="X80"/>
    </row>
    <row r="81" spans="1:24" s="10" customFormat="1" x14ac:dyDescent="0.5">
      <c r="A81" s="100"/>
      <c r="B81" s="120" t="s">
        <v>150</v>
      </c>
      <c r="C81" s="100"/>
      <c r="D81" s="100"/>
      <c r="E81" s="135"/>
      <c r="F81" s="100"/>
      <c r="G81" s="91"/>
      <c r="H81" s="7"/>
      <c r="I81" s="100"/>
      <c r="J81" s="101"/>
      <c r="K81"/>
      <c r="L81"/>
      <c r="M81"/>
      <c r="N81"/>
      <c r="O81"/>
      <c r="P81"/>
      <c r="Q81"/>
      <c r="R81"/>
      <c r="S81"/>
      <c r="T81"/>
      <c r="U81"/>
      <c r="V81"/>
      <c r="W81"/>
      <c r="X81"/>
    </row>
    <row r="82" spans="1:24" s="10" customFormat="1" x14ac:dyDescent="0.5">
      <c r="A82" s="100"/>
      <c r="B82" s="102" t="s">
        <v>142</v>
      </c>
      <c r="C82" s="100">
        <v>6</v>
      </c>
      <c r="D82" s="100" t="s">
        <v>165</v>
      </c>
      <c r="E82" s="135">
        <f>E40*4</f>
        <v>8</v>
      </c>
      <c r="F82" s="100" t="s">
        <v>166</v>
      </c>
      <c r="G82" s="91">
        <f t="shared" ref="G82" si="29">E82*C82</f>
        <v>48</v>
      </c>
      <c r="H82" s="7" t="s">
        <v>57</v>
      </c>
      <c r="I82" s="100"/>
      <c r="J82" s="101"/>
      <c r="K82"/>
      <c r="L82"/>
      <c r="M82"/>
      <c r="N82"/>
      <c r="O82"/>
      <c r="P82"/>
      <c r="Q82"/>
      <c r="R82"/>
      <c r="S82"/>
      <c r="T82"/>
      <c r="U82"/>
      <c r="V82"/>
      <c r="W82"/>
      <c r="X82"/>
    </row>
    <row r="83" spans="1:24" s="10" customFormat="1" x14ac:dyDescent="0.5">
      <c r="A83" s="100"/>
      <c r="B83" s="102" t="s">
        <v>143</v>
      </c>
      <c r="C83" s="100">
        <v>6</v>
      </c>
      <c r="D83" s="100" t="s">
        <v>165</v>
      </c>
      <c r="E83" s="135">
        <f>E41*4</f>
        <v>4</v>
      </c>
      <c r="F83" s="100" t="s">
        <v>166</v>
      </c>
      <c r="G83" s="91">
        <f t="shared" ref="G83:G85" si="30">E83*C83</f>
        <v>24</v>
      </c>
      <c r="H83" s="7" t="s">
        <v>57</v>
      </c>
      <c r="I83" s="100"/>
      <c r="J83" s="101"/>
      <c r="K83"/>
      <c r="L83"/>
      <c r="M83"/>
      <c r="N83"/>
      <c r="O83"/>
      <c r="P83"/>
      <c r="Q83"/>
      <c r="R83"/>
      <c r="S83"/>
      <c r="T83"/>
      <c r="U83"/>
      <c r="V83"/>
      <c r="W83"/>
      <c r="X83"/>
    </row>
    <row r="84" spans="1:24" s="10" customFormat="1" x14ac:dyDescent="0.5">
      <c r="A84" s="100"/>
      <c r="B84" s="102" t="s">
        <v>144</v>
      </c>
      <c r="C84" s="100">
        <v>6</v>
      </c>
      <c r="D84" s="100" t="s">
        <v>165</v>
      </c>
      <c r="E84" s="135">
        <f>E42*4</f>
        <v>16</v>
      </c>
      <c r="F84" s="100" t="s">
        <v>166</v>
      </c>
      <c r="G84" s="91">
        <f t="shared" si="30"/>
        <v>96</v>
      </c>
      <c r="H84" s="7" t="s">
        <v>57</v>
      </c>
      <c r="I84" s="100"/>
      <c r="J84" s="101"/>
      <c r="K84"/>
      <c r="L84"/>
      <c r="M84"/>
      <c r="N84"/>
      <c r="O84"/>
      <c r="P84"/>
      <c r="Q84"/>
      <c r="R84"/>
      <c r="S84"/>
      <c r="T84"/>
      <c r="U84"/>
      <c r="V84"/>
      <c r="W84"/>
      <c r="X84"/>
    </row>
    <row r="85" spans="1:24" s="10" customFormat="1" x14ac:dyDescent="0.5">
      <c r="A85" s="100"/>
      <c r="B85" s="102" t="s">
        <v>145</v>
      </c>
      <c r="C85" s="100">
        <v>6</v>
      </c>
      <c r="D85" s="100" t="s">
        <v>165</v>
      </c>
      <c r="E85" s="135">
        <f>E43*4</f>
        <v>48</v>
      </c>
      <c r="F85" s="100" t="s">
        <v>166</v>
      </c>
      <c r="G85" s="91">
        <f t="shared" si="30"/>
        <v>288</v>
      </c>
      <c r="H85" s="7" t="s">
        <v>57</v>
      </c>
      <c r="I85" s="100"/>
      <c r="J85" s="101"/>
      <c r="K85"/>
      <c r="L85"/>
      <c r="M85"/>
      <c r="N85"/>
      <c r="O85"/>
      <c r="P85"/>
      <c r="Q85"/>
      <c r="R85"/>
      <c r="S85"/>
      <c r="T85"/>
      <c r="U85"/>
      <c r="V85"/>
      <c r="W85"/>
      <c r="X85"/>
    </row>
    <row r="86" spans="1:24" s="10" customFormat="1" x14ac:dyDescent="0.5">
      <c r="A86" s="107"/>
      <c r="B86" s="121" t="s">
        <v>19</v>
      </c>
      <c r="C86" s="114"/>
      <c r="D86" s="107"/>
      <c r="E86" s="107"/>
      <c r="F86" s="107"/>
      <c r="G86" s="114">
        <f>SUM(G80:G85)</f>
        <v>488</v>
      </c>
      <c r="H86" s="107" t="str">
        <f>H85</f>
        <v>ตัว</v>
      </c>
      <c r="I86" s="107"/>
      <c r="J86" s="101"/>
      <c r="K86"/>
      <c r="L86"/>
      <c r="M86"/>
      <c r="N86"/>
      <c r="O86"/>
      <c r="P86"/>
      <c r="Q86"/>
      <c r="R86"/>
      <c r="S86"/>
      <c r="T86"/>
      <c r="U86"/>
      <c r="V86"/>
      <c r="W86"/>
      <c r="X86"/>
    </row>
    <row r="87" spans="1:24" s="10" customFormat="1" x14ac:dyDescent="0.5">
      <c r="A87" s="100">
        <v>1.6</v>
      </c>
      <c r="B87" s="120" t="s">
        <v>188</v>
      </c>
      <c r="C87" s="100"/>
      <c r="D87" s="100"/>
      <c r="E87" s="100"/>
      <c r="F87" s="100"/>
      <c r="G87" s="105"/>
      <c r="H87" s="100"/>
      <c r="I87" s="100"/>
      <c r="J87" s="101"/>
      <c r="K87"/>
      <c r="L87"/>
      <c r="M87"/>
      <c r="N87"/>
      <c r="O87"/>
      <c r="P87"/>
      <c r="Q87"/>
      <c r="R87"/>
      <c r="S87"/>
      <c r="T87"/>
      <c r="U87"/>
      <c r="V87"/>
      <c r="W87"/>
      <c r="X87"/>
    </row>
    <row r="88" spans="1:24" s="10" customFormat="1" x14ac:dyDescent="0.5">
      <c r="A88" s="100"/>
      <c r="B88" s="120" t="s">
        <v>148</v>
      </c>
      <c r="C88" s="100">
        <v>1</v>
      </c>
      <c r="D88" s="100" t="s">
        <v>167</v>
      </c>
      <c r="E88" s="100">
        <f>E80</f>
        <v>8</v>
      </c>
      <c r="F88" s="100" t="s">
        <v>166</v>
      </c>
      <c r="G88" s="91">
        <f t="shared" ref="G88:G93" si="31">E88*C88</f>
        <v>8</v>
      </c>
      <c r="H88" s="7" t="s">
        <v>30</v>
      </c>
      <c r="I88" s="100"/>
      <c r="J88" s="101"/>
      <c r="K88"/>
      <c r="L88"/>
      <c r="M88"/>
      <c r="N88"/>
      <c r="O88"/>
      <c r="P88"/>
      <c r="Q88"/>
      <c r="R88"/>
      <c r="S88"/>
      <c r="T88"/>
      <c r="U88"/>
      <c r="V88"/>
      <c r="W88"/>
      <c r="X88"/>
    </row>
    <row r="89" spans="1:24" s="10" customFormat="1" x14ac:dyDescent="0.5">
      <c r="A89" s="100"/>
      <c r="B89" s="120" t="s">
        <v>150</v>
      </c>
      <c r="C89" s="100"/>
      <c r="D89" s="100"/>
      <c r="E89" s="100"/>
      <c r="F89" s="100"/>
      <c r="G89" s="91"/>
      <c r="H89" s="7"/>
      <c r="I89" s="100"/>
      <c r="J89" s="101"/>
      <c r="K89"/>
      <c r="L89"/>
      <c r="M89"/>
      <c r="N89"/>
      <c r="O89"/>
      <c r="P89"/>
      <c r="Q89"/>
      <c r="R89"/>
      <c r="S89"/>
      <c r="T89"/>
      <c r="U89"/>
      <c r="V89"/>
      <c r="W89"/>
      <c r="X89"/>
    </row>
    <row r="90" spans="1:24" s="10" customFormat="1" x14ac:dyDescent="0.5">
      <c r="A90" s="100"/>
      <c r="B90" s="102" t="s">
        <v>142</v>
      </c>
      <c r="C90" s="100">
        <v>1</v>
      </c>
      <c r="D90" s="100" t="s">
        <v>167</v>
      </c>
      <c r="E90" s="100">
        <f>E82</f>
        <v>8</v>
      </c>
      <c r="F90" s="100" t="s">
        <v>166</v>
      </c>
      <c r="G90" s="91">
        <f t="shared" si="31"/>
        <v>8</v>
      </c>
      <c r="H90" s="7" t="s">
        <v>30</v>
      </c>
      <c r="I90" s="100"/>
      <c r="J90" s="101"/>
      <c r="K90"/>
      <c r="L90"/>
      <c r="M90"/>
      <c r="N90"/>
      <c r="O90"/>
      <c r="P90"/>
      <c r="Q90"/>
      <c r="R90"/>
      <c r="S90"/>
      <c r="T90"/>
      <c r="U90"/>
      <c r="V90"/>
      <c r="W90"/>
      <c r="X90"/>
    </row>
    <row r="91" spans="1:24" s="10" customFormat="1" x14ac:dyDescent="0.5">
      <c r="A91" s="100"/>
      <c r="B91" s="102" t="s">
        <v>143</v>
      </c>
      <c r="C91" s="100">
        <v>1</v>
      </c>
      <c r="D91" s="100" t="s">
        <v>167</v>
      </c>
      <c r="E91" s="100">
        <f t="shared" ref="E91:E93" si="32">E83</f>
        <v>4</v>
      </c>
      <c r="F91" s="100" t="s">
        <v>166</v>
      </c>
      <c r="G91" s="91">
        <f t="shared" si="31"/>
        <v>4</v>
      </c>
      <c r="H91" s="7" t="s">
        <v>30</v>
      </c>
      <c r="I91" s="100"/>
      <c r="J91" s="101"/>
      <c r="K91"/>
      <c r="L91"/>
      <c r="M91"/>
      <c r="N91"/>
      <c r="O91"/>
      <c r="P91"/>
      <c r="Q91"/>
      <c r="R91"/>
      <c r="S91"/>
      <c r="T91"/>
      <c r="U91"/>
      <c r="V91"/>
      <c r="W91"/>
      <c r="X91"/>
    </row>
    <row r="92" spans="1:24" s="10" customFormat="1" x14ac:dyDescent="0.5">
      <c r="A92" s="100"/>
      <c r="B92" s="102" t="s">
        <v>144</v>
      </c>
      <c r="C92" s="100">
        <v>1</v>
      </c>
      <c r="D92" s="100" t="s">
        <v>167</v>
      </c>
      <c r="E92" s="100">
        <f t="shared" si="32"/>
        <v>16</v>
      </c>
      <c r="F92" s="100" t="s">
        <v>166</v>
      </c>
      <c r="G92" s="91">
        <f t="shared" si="31"/>
        <v>16</v>
      </c>
      <c r="H92" s="7" t="s">
        <v>30</v>
      </c>
      <c r="I92" s="100"/>
      <c r="J92" s="101"/>
      <c r="K92"/>
      <c r="L92"/>
      <c r="M92"/>
      <c r="N92"/>
      <c r="O92"/>
      <c r="P92"/>
      <c r="Q92"/>
      <c r="R92"/>
      <c r="S92"/>
      <c r="T92"/>
      <c r="U92"/>
      <c r="V92"/>
      <c r="W92"/>
      <c r="X92"/>
    </row>
    <row r="93" spans="1:24" s="10" customFormat="1" x14ac:dyDescent="0.5">
      <c r="A93" s="100"/>
      <c r="B93" s="102" t="s">
        <v>145</v>
      </c>
      <c r="C93" s="100">
        <v>1</v>
      </c>
      <c r="D93" s="100" t="s">
        <v>167</v>
      </c>
      <c r="E93" s="100">
        <f t="shared" si="32"/>
        <v>48</v>
      </c>
      <c r="F93" s="100" t="s">
        <v>166</v>
      </c>
      <c r="G93" s="91">
        <f t="shared" si="31"/>
        <v>48</v>
      </c>
      <c r="H93" s="7" t="s">
        <v>30</v>
      </c>
      <c r="I93" s="100"/>
      <c r="J93" s="101"/>
      <c r="K93"/>
      <c r="L93"/>
      <c r="M93"/>
      <c r="N93"/>
      <c r="O93"/>
      <c r="P93"/>
      <c r="Q93"/>
      <c r="R93"/>
      <c r="S93"/>
      <c r="T93"/>
      <c r="U93"/>
      <c r="V93"/>
      <c r="W93"/>
      <c r="X93"/>
    </row>
    <row r="94" spans="1:24" s="10" customFormat="1" x14ac:dyDescent="0.5">
      <c r="A94" s="107"/>
      <c r="B94" s="121" t="s">
        <v>19</v>
      </c>
      <c r="C94" s="114"/>
      <c r="D94" s="107"/>
      <c r="E94" s="107"/>
      <c r="F94" s="107"/>
      <c r="G94" s="114">
        <f>SUM(G88:G93)</f>
        <v>84</v>
      </c>
      <c r="H94" s="107" t="str">
        <f>H93</f>
        <v>แผ่น</v>
      </c>
      <c r="I94" s="107"/>
      <c r="J94" s="101"/>
      <c r="K94"/>
      <c r="L94"/>
      <c r="M94"/>
      <c r="N94"/>
      <c r="O94"/>
      <c r="P94"/>
      <c r="Q94"/>
      <c r="R94"/>
      <c r="S94"/>
      <c r="T94"/>
      <c r="U94"/>
      <c r="V94"/>
      <c r="W94"/>
      <c r="X94"/>
    </row>
    <row r="95" spans="1:24" s="10" customFormat="1" x14ac:dyDescent="0.5">
      <c r="A95" s="100">
        <v>1.7</v>
      </c>
      <c r="B95" s="120" t="s">
        <v>192</v>
      </c>
      <c r="C95" s="100"/>
      <c r="D95" s="100"/>
      <c r="E95" s="100"/>
      <c r="F95" s="100"/>
      <c r="G95" s="105"/>
      <c r="H95" s="100"/>
      <c r="I95" s="100"/>
      <c r="J95" s="101"/>
      <c r="K95"/>
      <c r="L95"/>
      <c r="M95"/>
      <c r="N95"/>
      <c r="O95"/>
      <c r="P95"/>
      <c r="Q95"/>
      <c r="R95"/>
      <c r="S95"/>
      <c r="T95"/>
      <c r="U95"/>
      <c r="V95"/>
      <c r="W95"/>
      <c r="X95"/>
    </row>
    <row r="96" spans="1:24" s="10" customFormat="1" x14ac:dyDescent="0.5">
      <c r="A96" s="100"/>
      <c r="B96" s="120" t="s">
        <v>148</v>
      </c>
      <c r="C96" s="100">
        <v>4</v>
      </c>
      <c r="D96" s="100" t="s">
        <v>167</v>
      </c>
      <c r="E96" s="100">
        <f>E88</f>
        <v>8</v>
      </c>
      <c r="F96" s="100" t="s">
        <v>166</v>
      </c>
      <c r="G96" s="91">
        <f t="shared" ref="G96" si="33">E96*C96</f>
        <v>32</v>
      </c>
      <c r="H96" s="7" t="s">
        <v>30</v>
      </c>
      <c r="I96" s="100"/>
      <c r="J96" s="101"/>
      <c r="K96"/>
      <c r="L96"/>
      <c r="M96"/>
      <c r="N96"/>
      <c r="O96"/>
      <c r="P96"/>
      <c r="Q96"/>
      <c r="R96"/>
      <c r="S96"/>
      <c r="T96"/>
      <c r="U96"/>
      <c r="V96"/>
      <c r="W96"/>
      <c r="X96"/>
    </row>
    <row r="97" spans="1:24" s="10" customFormat="1" x14ac:dyDescent="0.5">
      <c r="A97" s="100"/>
      <c r="B97" s="120" t="s">
        <v>150</v>
      </c>
      <c r="C97" s="100"/>
      <c r="D97" s="100"/>
      <c r="E97" s="100"/>
      <c r="F97" s="100"/>
      <c r="G97" s="91"/>
      <c r="H97" s="7"/>
      <c r="I97" s="100"/>
      <c r="J97" s="101"/>
      <c r="K97"/>
      <c r="L97"/>
      <c r="M97"/>
      <c r="N97"/>
      <c r="O97"/>
      <c r="P97"/>
      <c r="Q97"/>
      <c r="R97"/>
      <c r="S97"/>
      <c r="T97"/>
      <c r="U97"/>
      <c r="V97"/>
      <c r="W97"/>
      <c r="X97"/>
    </row>
    <row r="98" spans="1:24" s="10" customFormat="1" x14ac:dyDescent="0.5">
      <c r="A98" s="100"/>
      <c r="B98" s="102" t="s">
        <v>142</v>
      </c>
      <c r="C98" s="100">
        <v>7</v>
      </c>
      <c r="D98" s="100" t="s">
        <v>167</v>
      </c>
      <c r="E98" s="100">
        <f>E90</f>
        <v>8</v>
      </c>
      <c r="F98" s="100" t="s">
        <v>166</v>
      </c>
      <c r="G98" s="91">
        <f t="shared" ref="G98:G101" si="34">E98*C98</f>
        <v>56</v>
      </c>
      <c r="H98" s="7" t="s">
        <v>30</v>
      </c>
      <c r="I98" s="100"/>
      <c r="J98" s="101"/>
      <c r="K98"/>
      <c r="L98"/>
      <c r="M98"/>
      <c r="N98"/>
      <c r="O98"/>
      <c r="P98"/>
      <c r="Q98"/>
      <c r="R98"/>
      <c r="S98"/>
      <c r="T98"/>
      <c r="U98"/>
      <c r="V98"/>
      <c r="W98"/>
      <c r="X98"/>
    </row>
    <row r="99" spans="1:24" s="10" customFormat="1" x14ac:dyDescent="0.5">
      <c r="A99" s="100"/>
      <c r="B99" s="102" t="s">
        <v>143</v>
      </c>
      <c r="C99" s="100">
        <v>7</v>
      </c>
      <c r="D99" s="100" t="s">
        <v>167</v>
      </c>
      <c r="E99" s="100">
        <f t="shared" ref="E99:E101" si="35">E91</f>
        <v>4</v>
      </c>
      <c r="F99" s="100" t="s">
        <v>166</v>
      </c>
      <c r="G99" s="91">
        <f t="shared" si="34"/>
        <v>28</v>
      </c>
      <c r="H99" s="7" t="s">
        <v>30</v>
      </c>
      <c r="I99" s="100"/>
      <c r="J99" s="101"/>
      <c r="K99"/>
      <c r="L99"/>
      <c r="M99"/>
      <c r="N99"/>
      <c r="O99"/>
      <c r="P99"/>
      <c r="Q99"/>
      <c r="R99"/>
      <c r="S99"/>
      <c r="T99"/>
      <c r="U99"/>
      <c r="V99"/>
      <c r="W99"/>
      <c r="X99"/>
    </row>
    <row r="100" spans="1:24" s="10" customFormat="1" x14ac:dyDescent="0.5">
      <c r="A100" s="100"/>
      <c r="B100" s="102" t="s">
        <v>144</v>
      </c>
      <c r="C100" s="100">
        <v>7</v>
      </c>
      <c r="D100" s="100" t="s">
        <v>167</v>
      </c>
      <c r="E100" s="100">
        <f t="shared" si="35"/>
        <v>16</v>
      </c>
      <c r="F100" s="100" t="s">
        <v>166</v>
      </c>
      <c r="G100" s="91">
        <f t="shared" si="34"/>
        <v>112</v>
      </c>
      <c r="H100" s="7" t="s">
        <v>30</v>
      </c>
      <c r="I100" s="100"/>
      <c r="J100" s="101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</row>
    <row r="101" spans="1:24" s="10" customFormat="1" x14ac:dyDescent="0.5">
      <c r="A101" s="100"/>
      <c r="B101" s="102" t="s">
        <v>145</v>
      </c>
      <c r="C101" s="100">
        <v>7</v>
      </c>
      <c r="D101" s="100" t="s">
        <v>167</v>
      </c>
      <c r="E101" s="100">
        <f t="shared" si="35"/>
        <v>48</v>
      </c>
      <c r="F101" s="100" t="s">
        <v>166</v>
      </c>
      <c r="G101" s="91">
        <f t="shared" si="34"/>
        <v>336</v>
      </c>
      <c r="H101" s="7" t="s">
        <v>30</v>
      </c>
      <c r="I101" s="100"/>
      <c r="J101" s="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</row>
    <row r="102" spans="1:24" s="10" customFormat="1" x14ac:dyDescent="0.5">
      <c r="A102" s="107"/>
      <c r="B102" s="121" t="s">
        <v>19</v>
      </c>
      <c r="C102" s="114"/>
      <c r="D102" s="107"/>
      <c r="E102" s="107"/>
      <c r="F102" s="107"/>
      <c r="G102" s="114">
        <f>SUM(G96:G101)</f>
        <v>564</v>
      </c>
      <c r="H102" s="107" t="str">
        <f>H101</f>
        <v>แผ่น</v>
      </c>
      <c r="I102" s="107"/>
      <c r="J102" s="101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</row>
    <row r="103" spans="1:24" s="10" customFormat="1" x14ac:dyDescent="0.5">
      <c r="A103" s="100">
        <v>1.8</v>
      </c>
      <c r="B103" s="120" t="s">
        <v>153</v>
      </c>
      <c r="C103" s="113"/>
      <c r="D103" s="106"/>
      <c r="E103" s="106"/>
      <c r="F103" s="106"/>
      <c r="G103" s="113"/>
      <c r="H103" s="106"/>
      <c r="I103" s="106"/>
      <c r="J103" s="101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</row>
    <row r="104" spans="1:24" s="10" customFormat="1" x14ac:dyDescent="0.5">
      <c r="A104" s="100"/>
      <c r="B104" s="120" t="s">
        <v>174</v>
      </c>
      <c r="C104" s="105">
        <f>6.25*9</f>
        <v>56.25</v>
      </c>
      <c r="D104" s="100" t="s">
        <v>35</v>
      </c>
      <c r="E104" s="100">
        <v>1</v>
      </c>
      <c r="F104" s="7" t="s">
        <v>3</v>
      </c>
      <c r="G104" s="91">
        <f t="shared" ref="G104:G107" si="36">E104*C104</f>
        <v>56.25</v>
      </c>
      <c r="H104" s="7" t="str">
        <f t="shared" ref="H104:H107" si="37">D104</f>
        <v>เมตร</v>
      </c>
      <c r="I104" s="100"/>
      <c r="J104" s="101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</row>
    <row r="105" spans="1:24" s="10" customFormat="1" x14ac:dyDescent="0.5">
      <c r="A105" s="100"/>
      <c r="B105" s="120" t="s">
        <v>175</v>
      </c>
      <c r="C105" s="105">
        <f>4.35*9</f>
        <v>39.15</v>
      </c>
      <c r="D105" s="100" t="s">
        <v>35</v>
      </c>
      <c r="E105" s="100">
        <v>1</v>
      </c>
      <c r="F105" s="7" t="s">
        <v>3</v>
      </c>
      <c r="G105" s="91">
        <f t="shared" ref="G105" si="38">E105*C105</f>
        <v>39.15</v>
      </c>
      <c r="H105" s="7" t="str">
        <f t="shared" ref="H105" si="39">D105</f>
        <v>เมตร</v>
      </c>
      <c r="I105" s="100"/>
      <c r="J105" s="101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</row>
    <row r="106" spans="1:24" s="10" customFormat="1" x14ac:dyDescent="0.5">
      <c r="A106" s="100"/>
      <c r="B106" s="120" t="str">
        <f>B32</f>
        <v>บน TRUSS2</v>
      </c>
      <c r="C106" s="100">
        <f>2*3.35</f>
        <v>6.7</v>
      </c>
      <c r="D106" s="100" t="s">
        <v>35</v>
      </c>
      <c r="E106" s="100">
        <f>E41</f>
        <v>1</v>
      </c>
      <c r="F106" s="7" t="s">
        <v>3</v>
      </c>
      <c r="G106" s="91">
        <f t="shared" si="36"/>
        <v>6.7</v>
      </c>
      <c r="H106" s="7" t="str">
        <f t="shared" si="37"/>
        <v>เมตร</v>
      </c>
      <c r="I106" s="100"/>
      <c r="J106" s="101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</row>
    <row r="107" spans="1:24" s="10" customFormat="1" x14ac:dyDescent="0.5">
      <c r="A107" s="100"/>
      <c r="B107" s="120" t="str">
        <f>B33</f>
        <v>บน TRUSS3 หลังเก่า</v>
      </c>
      <c r="C107" s="105">
        <f>2*4.5</f>
        <v>9</v>
      </c>
      <c r="D107" s="100" t="s">
        <v>35</v>
      </c>
      <c r="E107" s="100">
        <f>E42</f>
        <v>4</v>
      </c>
      <c r="F107" s="7" t="s">
        <v>3</v>
      </c>
      <c r="G107" s="91">
        <f t="shared" si="36"/>
        <v>36</v>
      </c>
      <c r="H107" s="7" t="str">
        <f t="shared" si="37"/>
        <v>เมตร</v>
      </c>
      <c r="I107" s="100"/>
      <c r="J107" s="101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</row>
    <row r="108" spans="1:24" s="10" customFormat="1" x14ac:dyDescent="0.5">
      <c r="A108" s="100"/>
      <c r="B108" s="120" t="str">
        <f>B34</f>
        <v>บน TRUSS4 หลังเก่า</v>
      </c>
      <c r="C108" s="105">
        <f>2*4.2</f>
        <v>8.4</v>
      </c>
      <c r="D108" s="100" t="s">
        <v>35</v>
      </c>
      <c r="E108" s="100">
        <f>E43</f>
        <v>12</v>
      </c>
      <c r="F108" s="7" t="s">
        <v>3</v>
      </c>
      <c r="G108" s="91">
        <f t="shared" ref="G108" si="40">E108*C108</f>
        <v>100.80000000000001</v>
      </c>
      <c r="H108" s="7" t="str">
        <f t="shared" ref="H108" si="41">D108</f>
        <v>เมตร</v>
      </c>
      <c r="I108" s="100"/>
      <c r="J108" s="101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</row>
    <row r="109" spans="1:24" s="10" customFormat="1" x14ac:dyDescent="0.5">
      <c r="A109" s="107"/>
      <c r="B109" s="121" t="s">
        <v>19</v>
      </c>
      <c r="C109" s="114"/>
      <c r="D109" s="107"/>
      <c r="E109" s="107"/>
      <c r="F109" s="107"/>
      <c r="G109" s="114">
        <f>SUM(G104:G108)*1.07</f>
        <v>255.62300000000005</v>
      </c>
      <c r="H109" s="107" t="str">
        <f>H107</f>
        <v>เมตร</v>
      </c>
      <c r="I109" s="107"/>
      <c r="J109" s="101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</row>
    <row r="110" spans="1:24" s="10" customFormat="1" x14ac:dyDescent="0.5">
      <c r="A110" s="106"/>
      <c r="B110" s="126"/>
      <c r="C110" s="113"/>
      <c r="D110" s="106"/>
      <c r="E110" s="106"/>
      <c r="F110" s="106"/>
      <c r="G110" s="113"/>
      <c r="H110" s="106"/>
      <c r="I110" s="106"/>
      <c r="J110" s="101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</row>
    <row r="111" spans="1:24" s="10" customFormat="1" x14ac:dyDescent="0.5">
      <c r="A111" s="127">
        <v>2</v>
      </c>
      <c r="B111" s="128" t="s">
        <v>154</v>
      </c>
      <c r="C111" s="113"/>
      <c r="D111" s="106"/>
      <c r="E111" s="106"/>
      <c r="F111" s="106"/>
      <c r="G111" s="113"/>
      <c r="H111" s="106"/>
      <c r="I111" s="106"/>
      <c r="J111" s="10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</row>
    <row r="112" spans="1:24" s="10" customFormat="1" x14ac:dyDescent="0.5">
      <c r="A112" s="106">
        <v>2.1</v>
      </c>
      <c r="B112" s="126" t="s">
        <v>155</v>
      </c>
      <c r="C112" s="113"/>
      <c r="D112" s="106"/>
      <c r="E112" s="106"/>
      <c r="F112" s="7"/>
      <c r="G112" s="91"/>
      <c r="H112" s="7"/>
      <c r="I112" s="106"/>
      <c r="J112" s="101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</row>
    <row r="113" spans="1:24" s="10" customFormat="1" x14ac:dyDescent="0.5">
      <c r="A113" s="100"/>
      <c r="B113" s="120" t="s">
        <v>174</v>
      </c>
      <c r="C113" s="105">
        <v>71</v>
      </c>
      <c r="D113" s="100" t="s">
        <v>32</v>
      </c>
      <c r="E113" s="100">
        <f>E104</f>
        <v>1</v>
      </c>
      <c r="F113" s="7" t="s">
        <v>3</v>
      </c>
      <c r="G113" s="91">
        <f t="shared" ref="G113:G115" si="42">E113*C113</f>
        <v>71</v>
      </c>
      <c r="H113" s="7" t="str">
        <f t="shared" ref="H113:H115" si="43">D113</f>
        <v>ตร.ม.</v>
      </c>
      <c r="I113" s="100"/>
      <c r="J113" s="101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</row>
    <row r="114" spans="1:24" s="10" customFormat="1" x14ac:dyDescent="0.5">
      <c r="A114" s="100"/>
      <c r="B114" s="120" t="s">
        <v>175</v>
      </c>
      <c r="C114" s="105">
        <v>0</v>
      </c>
      <c r="D114" s="100" t="s">
        <v>32</v>
      </c>
      <c r="E114" s="100">
        <f t="shared" ref="E114:E117" si="44">E105</f>
        <v>1</v>
      </c>
      <c r="F114" s="7" t="s">
        <v>3</v>
      </c>
      <c r="G114" s="91">
        <f t="shared" ref="G114" si="45">E114*C114</f>
        <v>0</v>
      </c>
      <c r="H114" s="7" t="str">
        <f t="shared" ref="H114" si="46">D114</f>
        <v>ตร.ม.</v>
      </c>
      <c r="I114" s="100"/>
      <c r="J114" s="101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</row>
    <row r="115" spans="1:24" s="10" customFormat="1" x14ac:dyDescent="0.5">
      <c r="A115" s="100"/>
      <c r="B115" s="120" t="str">
        <f>B41</f>
        <v>TRUSS2</v>
      </c>
      <c r="C115" s="105">
        <f>14*1.2</f>
        <v>16.8</v>
      </c>
      <c r="D115" s="100" t="s">
        <v>32</v>
      </c>
      <c r="E115" s="100">
        <f t="shared" si="44"/>
        <v>1</v>
      </c>
      <c r="F115" s="7" t="s">
        <v>3</v>
      </c>
      <c r="G115" s="91">
        <f t="shared" si="42"/>
        <v>16.8</v>
      </c>
      <c r="H115" s="7" t="str">
        <f t="shared" si="43"/>
        <v>ตร.ม.</v>
      </c>
      <c r="I115" s="100"/>
      <c r="J115" s="259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</row>
    <row r="116" spans="1:24" s="10" customFormat="1" x14ac:dyDescent="0.5">
      <c r="A116" s="100"/>
      <c r="B116" s="120" t="str">
        <f>B42</f>
        <v>TRUSS3</v>
      </c>
      <c r="C116" s="105">
        <f>9.8*1.2</f>
        <v>11.76</v>
      </c>
      <c r="D116" s="100" t="s">
        <v>32</v>
      </c>
      <c r="E116" s="100">
        <f t="shared" si="44"/>
        <v>4</v>
      </c>
      <c r="F116" s="7" t="s">
        <v>3</v>
      </c>
      <c r="G116" s="91">
        <f t="shared" ref="G116" si="47">E116*C116</f>
        <v>47.04</v>
      </c>
      <c r="H116" s="7" t="str">
        <f t="shared" ref="H116" si="48">D116</f>
        <v>ตร.ม.</v>
      </c>
      <c r="I116" s="100"/>
      <c r="J116" s="101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</row>
    <row r="117" spans="1:24" s="10" customFormat="1" x14ac:dyDescent="0.5">
      <c r="A117" s="100"/>
      <c r="B117" s="120" t="str">
        <f>B43</f>
        <v>TRUSS4</v>
      </c>
      <c r="C117" s="105">
        <f>8*1.2</f>
        <v>9.6</v>
      </c>
      <c r="D117" s="100" t="s">
        <v>32</v>
      </c>
      <c r="E117" s="100">
        <f t="shared" si="44"/>
        <v>12</v>
      </c>
      <c r="F117" s="7" t="s">
        <v>3</v>
      </c>
      <c r="G117" s="91">
        <f t="shared" ref="G117" si="49">E117*C117</f>
        <v>115.19999999999999</v>
      </c>
      <c r="H117" s="7" t="str">
        <f t="shared" ref="H117" si="50">D117</f>
        <v>ตร.ม.</v>
      </c>
      <c r="I117" s="100"/>
      <c r="J117" s="259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</row>
    <row r="118" spans="1:24" s="10" customFormat="1" x14ac:dyDescent="0.5">
      <c r="A118" s="107"/>
      <c r="B118" s="121" t="s">
        <v>19</v>
      </c>
      <c r="C118" s="114"/>
      <c r="D118" s="107"/>
      <c r="E118" s="107"/>
      <c r="F118" s="107"/>
      <c r="G118" s="114">
        <f>SUM(G113:G117)</f>
        <v>250.04</v>
      </c>
      <c r="H118" s="107" t="str">
        <f>H115</f>
        <v>ตร.ม.</v>
      </c>
      <c r="I118" s="107"/>
      <c r="J118" s="101"/>
      <c r="K118"/>
      <c r="L118" s="260"/>
      <c r="M118"/>
      <c r="N118"/>
      <c r="O118"/>
      <c r="P118"/>
      <c r="Q118"/>
      <c r="R118"/>
      <c r="S118"/>
      <c r="T118"/>
      <c r="U118"/>
      <c r="V118"/>
      <c r="W118"/>
      <c r="X118"/>
    </row>
    <row r="119" spans="1:24" s="10" customFormat="1" x14ac:dyDescent="0.5">
      <c r="A119" s="106">
        <v>2.2000000000000002</v>
      </c>
      <c r="B119" s="126" t="s">
        <v>205</v>
      </c>
      <c r="C119" s="113"/>
      <c r="D119" s="106"/>
      <c r="E119" s="106"/>
      <c r="F119" s="106"/>
      <c r="G119" s="113"/>
      <c r="H119" s="106"/>
      <c r="I119" s="106"/>
      <c r="J119" s="101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</row>
    <row r="120" spans="1:24" s="10" customFormat="1" x14ac:dyDescent="0.5">
      <c r="A120" s="100"/>
      <c r="B120" s="120" t="str">
        <f>B113</f>
        <v>บน TRUSS1 ฝั่งตลาดขายเสื้อผ้า</v>
      </c>
      <c r="C120" s="105">
        <v>33</v>
      </c>
      <c r="D120" s="100" t="s">
        <v>32</v>
      </c>
      <c r="E120" s="100">
        <f>E113</f>
        <v>1</v>
      </c>
      <c r="F120" s="7" t="s">
        <v>3</v>
      </c>
      <c r="G120" s="91">
        <f t="shared" ref="G120:G123" si="51">E120*C120</f>
        <v>33</v>
      </c>
      <c r="H120" s="7" t="str">
        <f t="shared" ref="H120:H123" si="52">D120</f>
        <v>ตร.ม.</v>
      </c>
      <c r="I120" s="100"/>
      <c r="J120" s="101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</row>
    <row r="121" spans="1:24" s="10" customFormat="1" x14ac:dyDescent="0.5">
      <c r="A121" s="100"/>
      <c r="B121" s="120" t="str">
        <f t="shared" ref="B121:B124" si="53">B114</f>
        <v>บน TRUSS1 ฝั่งถนนสมจิตร</v>
      </c>
      <c r="C121" s="105">
        <v>66</v>
      </c>
      <c r="D121" s="100" t="s">
        <v>32</v>
      </c>
      <c r="E121" s="100">
        <f t="shared" ref="E121:E124" si="54">E114</f>
        <v>1</v>
      </c>
      <c r="F121" s="7" t="s">
        <v>3</v>
      </c>
      <c r="G121" s="91">
        <f t="shared" si="51"/>
        <v>66</v>
      </c>
      <c r="H121" s="7" t="str">
        <f t="shared" si="52"/>
        <v>ตร.ม.</v>
      </c>
      <c r="I121" s="100"/>
      <c r="J121" s="10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</row>
    <row r="122" spans="1:24" s="10" customFormat="1" x14ac:dyDescent="0.5">
      <c r="A122" s="100"/>
      <c r="B122" s="120" t="str">
        <f t="shared" si="53"/>
        <v>TRUSS2</v>
      </c>
      <c r="C122" s="105">
        <v>5.6</v>
      </c>
      <c r="D122" s="100" t="s">
        <v>32</v>
      </c>
      <c r="E122" s="100">
        <f t="shared" si="54"/>
        <v>1</v>
      </c>
      <c r="F122" s="7" t="s">
        <v>3</v>
      </c>
      <c r="G122" s="91">
        <f t="shared" si="51"/>
        <v>5.6</v>
      </c>
      <c r="H122" s="7" t="str">
        <f t="shared" si="52"/>
        <v>ตร.ม.</v>
      </c>
      <c r="I122" s="100"/>
      <c r="J122" s="259"/>
      <c r="K122" s="260"/>
      <c r="L122"/>
      <c r="M122"/>
      <c r="N122"/>
      <c r="O122"/>
      <c r="P122"/>
      <c r="Q122"/>
      <c r="R122"/>
      <c r="S122"/>
      <c r="T122"/>
      <c r="U122"/>
      <c r="V122"/>
      <c r="W122"/>
      <c r="X122"/>
    </row>
    <row r="123" spans="1:24" s="10" customFormat="1" x14ac:dyDescent="0.5">
      <c r="A123" s="100"/>
      <c r="B123" s="120" t="str">
        <f t="shared" si="53"/>
        <v>TRUSS3</v>
      </c>
      <c r="C123" s="105">
        <v>6.2</v>
      </c>
      <c r="D123" s="100" t="s">
        <v>32</v>
      </c>
      <c r="E123" s="100">
        <f t="shared" si="54"/>
        <v>4</v>
      </c>
      <c r="F123" s="7" t="s">
        <v>3</v>
      </c>
      <c r="G123" s="91">
        <f t="shared" si="51"/>
        <v>24.8</v>
      </c>
      <c r="H123" s="7" t="str">
        <f t="shared" si="52"/>
        <v>ตร.ม.</v>
      </c>
      <c r="I123" s="100"/>
      <c r="J123" s="101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</row>
    <row r="124" spans="1:24" s="10" customFormat="1" x14ac:dyDescent="0.5">
      <c r="A124" s="100"/>
      <c r="B124" s="120" t="str">
        <f t="shared" si="53"/>
        <v>TRUSS4</v>
      </c>
      <c r="C124" s="105">
        <v>5.65</v>
      </c>
      <c r="D124" s="100" t="s">
        <v>32</v>
      </c>
      <c r="E124" s="100">
        <f t="shared" si="54"/>
        <v>12</v>
      </c>
      <c r="F124" s="7" t="s">
        <v>3</v>
      </c>
      <c r="G124" s="91">
        <f t="shared" ref="G124" si="55">E124*C124</f>
        <v>67.800000000000011</v>
      </c>
      <c r="H124" s="7" t="str">
        <f t="shared" ref="H124" si="56">D124</f>
        <v>ตร.ม.</v>
      </c>
      <c r="I124" s="100"/>
      <c r="J124" s="101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</row>
    <row r="125" spans="1:24" s="10" customFormat="1" x14ac:dyDescent="0.5">
      <c r="A125" s="108"/>
      <c r="B125" s="129"/>
      <c r="C125" s="130"/>
      <c r="D125" s="108"/>
      <c r="E125" s="108"/>
      <c r="F125" s="108"/>
      <c r="G125" s="114">
        <f>SUM(G120:G124)</f>
        <v>197.20000000000002</v>
      </c>
      <c r="H125" s="107" t="str">
        <f>H121</f>
        <v>ตร.ม.</v>
      </c>
      <c r="I125" s="108"/>
      <c r="J125" s="259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</row>
    <row r="126" spans="1:24" s="10" customFormat="1" x14ac:dyDescent="0.5">
      <c r="A126" s="127">
        <v>3</v>
      </c>
      <c r="B126" s="128" t="s">
        <v>162</v>
      </c>
      <c r="C126" s="105"/>
      <c r="D126" s="100"/>
      <c r="E126" s="100"/>
      <c r="F126" s="100"/>
      <c r="G126" s="113"/>
      <c r="H126" s="106"/>
      <c r="I126" s="100"/>
      <c r="J126" s="101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</row>
    <row r="127" spans="1:24" s="10" customFormat="1" x14ac:dyDescent="0.5">
      <c r="A127" s="100"/>
      <c r="B127" s="120" t="s">
        <v>197</v>
      </c>
      <c r="C127" s="105">
        <v>1</v>
      </c>
      <c r="D127" s="100" t="s">
        <v>1</v>
      </c>
      <c r="E127" s="100"/>
      <c r="F127" s="100"/>
      <c r="G127" s="113">
        <f>C127</f>
        <v>1</v>
      </c>
      <c r="H127" s="106" t="str">
        <f>D127</f>
        <v>งาน</v>
      </c>
      <c r="I127" s="100"/>
      <c r="J127" s="101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</row>
    <row r="128" spans="1:24" s="10" customFormat="1" x14ac:dyDescent="0.5">
      <c r="A128" s="108"/>
      <c r="B128" s="129"/>
      <c r="C128" s="130"/>
      <c r="D128" s="108"/>
      <c r="E128" s="108"/>
      <c r="F128" s="108"/>
      <c r="G128" s="114">
        <f>G127</f>
        <v>1</v>
      </c>
      <c r="H128" s="107" t="str">
        <f>H127</f>
        <v>งาน</v>
      </c>
      <c r="I128" s="108"/>
      <c r="J128" s="101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</row>
    <row r="129" spans="1:24" s="10" customFormat="1" x14ac:dyDescent="0.5">
      <c r="A129" s="127">
        <v>4</v>
      </c>
      <c r="B129" s="128" t="s">
        <v>164</v>
      </c>
      <c r="C129" s="105"/>
      <c r="D129" s="100"/>
      <c r="E129" s="100"/>
      <c r="F129" s="100"/>
      <c r="G129" s="113"/>
      <c r="H129" s="106"/>
      <c r="I129" s="100"/>
      <c r="J129" s="101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</row>
    <row r="130" spans="1:24" s="10" customFormat="1" x14ac:dyDescent="0.5">
      <c r="A130" s="100">
        <v>4.0999999999999996</v>
      </c>
      <c r="B130" s="120" t="s">
        <v>152</v>
      </c>
      <c r="C130" s="100"/>
      <c r="D130" s="100"/>
      <c r="E130" s="100"/>
      <c r="F130" s="100"/>
      <c r="G130" s="105"/>
      <c r="H130" s="100"/>
      <c r="I130" s="100"/>
      <c r="J130" s="101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</row>
    <row r="131" spans="1:24" s="10" customFormat="1" x14ac:dyDescent="0.5">
      <c r="A131" s="100"/>
      <c r="B131" s="120" t="s">
        <v>141</v>
      </c>
      <c r="C131" s="100">
        <v>33</v>
      </c>
      <c r="D131" s="100" t="s">
        <v>35</v>
      </c>
      <c r="E131" s="100">
        <v>1</v>
      </c>
      <c r="F131" s="100" t="s">
        <v>151</v>
      </c>
      <c r="G131" s="91">
        <f t="shared" ref="G131" si="57">E131*C131</f>
        <v>33</v>
      </c>
      <c r="H131" s="7" t="str">
        <f t="shared" ref="H131" si="58">D131</f>
        <v>เมตร</v>
      </c>
      <c r="I131" s="100"/>
      <c r="J131" s="10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</row>
    <row r="132" spans="1:24" s="10" customFormat="1" x14ac:dyDescent="0.5">
      <c r="A132" s="107"/>
      <c r="B132" s="121" t="s">
        <v>19</v>
      </c>
      <c r="C132" s="114"/>
      <c r="D132" s="107"/>
      <c r="E132" s="107"/>
      <c r="F132" s="107"/>
      <c r="G132" s="114">
        <f>G131</f>
        <v>33</v>
      </c>
      <c r="H132" s="107" t="str">
        <f>H131</f>
        <v>เมตร</v>
      </c>
      <c r="I132" s="107"/>
      <c r="J132" s="101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</row>
    <row r="133" spans="1:24" s="10" customFormat="1" x14ac:dyDescent="0.5">
      <c r="A133" s="100">
        <v>4.2</v>
      </c>
      <c r="B133" s="120" t="s">
        <v>163</v>
      </c>
      <c r="C133" s="100"/>
      <c r="D133" s="100"/>
      <c r="E133" s="100"/>
      <c r="F133" s="100"/>
      <c r="G133" s="105"/>
      <c r="H133" s="100"/>
      <c r="I133" s="100"/>
      <c r="J133" s="101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</row>
    <row r="134" spans="1:24" s="10" customFormat="1" x14ac:dyDescent="0.5">
      <c r="A134" s="100"/>
      <c r="B134" s="120" t="s">
        <v>141</v>
      </c>
      <c r="C134" s="100">
        <v>6.2</v>
      </c>
      <c r="D134" s="100" t="s">
        <v>35</v>
      </c>
      <c r="E134" s="100">
        <v>2</v>
      </c>
      <c r="F134" s="100" t="s">
        <v>151</v>
      </c>
      <c r="G134" s="91">
        <f t="shared" ref="G134" si="59">E134*C134</f>
        <v>12.4</v>
      </c>
      <c r="H134" s="7" t="str">
        <f t="shared" ref="H134" si="60">D134</f>
        <v>เมตร</v>
      </c>
      <c r="I134" s="100"/>
      <c r="J134" s="101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</row>
    <row r="135" spans="1:24" s="10" customFormat="1" x14ac:dyDescent="0.5">
      <c r="A135" s="100"/>
      <c r="B135" s="120"/>
      <c r="C135" s="100"/>
      <c r="D135" s="100"/>
      <c r="E135" s="100"/>
      <c r="F135" s="100"/>
      <c r="G135" s="91">
        <f>G134</f>
        <v>12.4</v>
      </c>
      <c r="H135" s="7" t="s">
        <v>35</v>
      </c>
      <c r="I135" s="100"/>
      <c r="J135" s="101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</row>
    <row r="136" spans="1:24" s="10" customFormat="1" x14ac:dyDescent="0.5">
      <c r="A136" s="107"/>
      <c r="B136" s="121" t="s">
        <v>19</v>
      </c>
      <c r="C136" s="114"/>
      <c r="D136" s="107"/>
      <c r="E136" s="107"/>
      <c r="F136" s="107"/>
      <c r="G136" s="114">
        <f>G134/6</f>
        <v>2.0666666666666669</v>
      </c>
      <c r="H136" s="107" t="s">
        <v>52</v>
      </c>
      <c r="I136" s="107"/>
      <c r="J136" s="101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</row>
    <row r="137" spans="1:24" s="10" customFormat="1" x14ac:dyDescent="0.5">
      <c r="A137" s="100"/>
      <c r="B137" s="120"/>
      <c r="C137" s="100"/>
      <c r="D137" s="100"/>
      <c r="E137" s="100"/>
      <c r="F137" s="100"/>
      <c r="G137" s="105"/>
      <c r="H137" s="100"/>
      <c r="I137" s="100"/>
      <c r="J137" s="101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</row>
    <row r="138" spans="1:24" s="10" customFormat="1" x14ac:dyDescent="0.5">
      <c r="A138" s="100"/>
      <c r="B138" s="120"/>
      <c r="C138" s="100"/>
      <c r="D138" s="100"/>
      <c r="E138" s="100"/>
      <c r="F138" s="100"/>
      <c r="G138" s="105"/>
      <c r="H138" s="100"/>
      <c r="I138" s="100"/>
      <c r="J138" s="101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</row>
    <row r="139" spans="1:24" s="10" customFormat="1" x14ac:dyDescent="0.5">
      <c r="A139" s="100"/>
      <c r="B139" s="120"/>
      <c r="C139" s="100"/>
      <c r="D139" s="100"/>
      <c r="E139" s="100"/>
      <c r="F139" s="100"/>
      <c r="G139" s="105"/>
      <c r="H139" s="100"/>
      <c r="I139" s="100"/>
      <c r="J139" s="101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</row>
    <row r="140" spans="1:24" s="10" customFormat="1" x14ac:dyDescent="0.5">
      <c r="A140" s="100"/>
      <c r="B140" s="120"/>
      <c r="C140" s="100"/>
      <c r="D140" s="100"/>
      <c r="E140" s="100"/>
      <c r="F140" s="100"/>
      <c r="G140" s="105"/>
      <c r="H140" s="100"/>
      <c r="I140" s="100"/>
      <c r="J140" s="101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</row>
    <row r="141" spans="1:24" s="10" customFormat="1" x14ac:dyDescent="0.5">
      <c r="A141" s="100"/>
      <c r="B141" s="120"/>
      <c r="C141" s="100"/>
      <c r="D141" s="100"/>
      <c r="E141" s="100"/>
      <c r="F141" s="100"/>
      <c r="G141" s="105"/>
      <c r="H141" s="100"/>
      <c r="I141" s="100"/>
      <c r="J141" s="10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</row>
    <row r="142" spans="1:24" s="10" customFormat="1" x14ac:dyDescent="0.5">
      <c r="A142" s="100"/>
      <c r="B142" s="120"/>
      <c r="C142" s="100"/>
      <c r="D142" s="100"/>
      <c r="E142" s="100"/>
      <c r="F142" s="100"/>
      <c r="G142" s="105"/>
      <c r="H142" s="100"/>
      <c r="I142" s="100"/>
      <c r="J142" s="101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</row>
    <row r="143" spans="1:24" s="10" customFormat="1" x14ac:dyDescent="0.5">
      <c r="A143" s="100"/>
      <c r="B143" s="120"/>
      <c r="C143" s="100"/>
      <c r="D143" s="100"/>
      <c r="E143" s="100"/>
      <c r="F143" s="100"/>
      <c r="G143" s="105"/>
      <c r="H143" s="100"/>
      <c r="I143" s="100"/>
      <c r="J143" s="101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</row>
    <row r="144" spans="1:24" s="10" customFormat="1" x14ac:dyDescent="0.5">
      <c r="A144" s="100"/>
      <c r="B144" s="120"/>
      <c r="C144" s="100"/>
      <c r="D144" s="100"/>
      <c r="E144" s="100"/>
      <c r="F144" s="100"/>
      <c r="G144" s="105"/>
      <c r="H144" s="100"/>
      <c r="I144" s="100"/>
      <c r="J144" s="101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</row>
    <row r="145" spans="1:24" s="10" customFormat="1" x14ac:dyDescent="0.5">
      <c r="A145" s="100"/>
      <c r="B145" s="120"/>
      <c r="C145" s="100"/>
      <c r="D145" s="100"/>
      <c r="E145" s="100"/>
      <c r="F145" s="100"/>
      <c r="G145" s="105"/>
      <c r="H145" s="100"/>
      <c r="I145" s="100"/>
      <c r="J145" s="101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</row>
    <row r="146" spans="1:24" s="10" customFormat="1" x14ac:dyDescent="0.5">
      <c r="A146" s="100"/>
      <c r="B146" s="120"/>
      <c r="C146" s="100"/>
      <c r="D146" s="100"/>
      <c r="E146" s="100"/>
      <c r="F146" s="100"/>
      <c r="G146" s="105"/>
      <c r="H146" s="100"/>
      <c r="I146" s="100"/>
      <c r="J146" s="101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</row>
    <row r="147" spans="1:24" s="10" customFormat="1" x14ac:dyDescent="0.5">
      <c r="A147" s="100"/>
      <c r="B147" s="120"/>
      <c r="C147" s="100"/>
      <c r="D147" s="100"/>
      <c r="E147" s="100"/>
      <c r="F147" s="100"/>
      <c r="G147" s="105"/>
      <c r="H147" s="100"/>
      <c r="I147" s="100"/>
      <c r="J147" s="101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</row>
    <row r="148" spans="1:24" s="10" customFormat="1" x14ac:dyDescent="0.5">
      <c r="A148" s="100"/>
      <c r="B148" s="120"/>
      <c r="C148" s="100"/>
      <c r="D148" s="100"/>
      <c r="E148" s="100"/>
      <c r="F148" s="100"/>
      <c r="G148" s="105"/>
      <c r="H148" s="100"/>
      <c r="I148" s="100"/>
      <c r="J148" s="101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</row>
    <row r="149" spans="1:24" s="10" customFormat="1" x14ac:dyDescent="0.5">
      <c r="A149" s="100"/>
      <c r="B149" s="120"/>
      <c r="C149" s="100"/>
      <c r="D149" s="100"/>
      <c r="E149" s="100"/>
      <c r="F149" s="100"/>
      <c r="G149" s="105"/>
      <c r="H149" s="100"/>
      <c r="I149" s="100"/>
      <c r="J149" s="101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</row>
    <row r="150" spans="1:24" s="10" customFormat="1" x14ac:dyDescent="0.5">
      <c r="A150" s="100"/>
      <c r="B150" s="120"/>
      <c r="C150" s="100"/>
      <c r="D150" s="100"/>
      <c r="E150" s="100"/>
      <c r="F150" s="100"/>
      <c r="G150" s="105"/>
      <c r="H150" s="100"/>
      <c r="I150" s="100"/>
      <c r="J150" s="101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</row>
    <row r="151" spans="1:24" s="10" customFormat="1" x14ac:dyDescent="0.5">
      <c r="A151" s="100"/>
      <c r="B151" s="120"/>
      <c r="C151" s="100"/>
      <c r="D151" s="100"/>
      <c r="E151" s="100"/>
      <c r="F151" s="100"/>
      <c r="G151" s="105"/>
      <c r="H151" s="100"/>
      <c r="I151" s="100"/>
      <c r="J151" s="10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</row>
    <row r="152" spans="1:24" s="10" customFormat="1" x14ac:dyDescent="0.5">
      <c r="A152" s="100"/>
      <c r="B152" s="120"/>
      <c r="C152" s="100"/>
      <c r="D152" s="100"/>
      <c r="E152" s="100"/>
      <c r="F152" s="100"/>
      <c r="G152" s="105"/>
      <c r="H152" s="100"/>
      <c r="I152" s="100"/>
      <c r="J152" s="101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</row>
    <row r="153" spans="1:24" s="10" customFormat="1" x14ac:dyDescent="0.5">
      <c r="A153" s="100"/>
      <c r="B153" s="120"/>
      <c r="C153" s="100"/>
      <c r="D153" s="100"/>
      <c r="E153" s="100"/>
      <c r="F153" s="100"/>
      <c r="G153" s="105"/>
      <c r="H153" s="100"/>
      <c r="I153" s="100"/>
      <c r="J153" s="101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</row>
    <row r="154" spans="1:24" s="10" customFormat="1" x14ac:dyDescent="0.5">
      <c r="A154" s="100"/>
      <c r="B154" s="120"/>
      <c r="C154" s="100"/>
      <c r="D154" s="100"/>
      <c r="E154" s="100"/>
      <c r="F154" s="100"/>
      <c r="G154" s="105"/>
      <c r="H154" s="100"/>
      <c r="I154" s="100"/>
      <c r="J154" s="101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</row>
    <row r="155" spans="1:24" s="10" customFormat="1" x14ac:dyDescent="0.5">
      <c r="A155" s="100"/>
      <c r="B155" s="120"/>
      <c r="C155" s="100"/>
      <c r="D155" s="100"/>
      <c r="E155" s="100"/>
      <c r="F155" s="100"/>
      <c r="G155" s="105"/>
      <c r="H155" s="100"/>
      <c r="I155" s="100"/>
      <c r="J155" s="101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</row>
    <row r="156" spans="1:24" s="10" customFormat="1" x14ac:dyDescent="0.5">
      <c r="A156" s="100"/>
      <c r="B156" s="120"/>
      <c r="C156" s="100"/>
      <c r="D156" s="100"/>
      <c r="E156" s="100"/>
      <c r="F156" s="100"/>
      <c r="G156" s="105"/>
      <c r="H156" s="100"/>
      <c r="I156" s="100"/>
      <c r="J156" s="101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</row>
    <row r="157" spans="1:24" s="10" customFormat="1" x14ac:dyDescent="0.5">
      <c r="A157" s="100"/>
      <c r="B157" s="120"/>
      <c r="C157" s="100"/>
      <c r="D157" s="100"/>
      <c r="E157" s="100"/>
      <c r="F157" s="100"/>
      <c r="G157" s="105"/>
      <c r="H157" s="100"/>
      <c r="I157" s="100"/>
      <c r="J157" s="101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</row>
    <row r="158" spans="1:24" s="10" customFormat="1" x14ac:dyDescent="0.5">
      <c r="A158" s="100"/>
      <c r="B158" s="120"/>
      <c r="C158" s="100"/>
      <c r="D158" s="100"/>
      <c r="E158" s="100"/>
      <c r="F158" s="100"/>
      <c r="G158" s="105"/>
      <c r="H158" s="100"/>
      <c r="I158" s="100"/>
      <c r="J158" s="101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</row>
    <row r="159" spans="1:24" s="10" customFormat="1" x14ac:dyDescent="0.5">
      <c r="A159" s="100"/>
      <c r="B159" s="120"/>
      <c r="C159" s="100"/>
      <c r="D159" s="100"/>
      <c r="E159" s="100"/>
      <c r="F159" s="100"/>
      <c r="G159" s="105"/>
      <c r="H159" s="100"/>
      <c r="I159" s="100"/>
      <c r="J159" s="101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</row>
    <row r="160" spans="1:24" s="10" customFormat="1" x14ac:dyDescent="0.5">
      <c r="A160" s="100"/>
      <c r="B160" s="120"/>
      <c r="C160" s="100"/>
      <c r="D160" s="100"/>
      <c r="E160" s="100"/>
      <c r="F160" s="100"/>
      <c r="G160" s="105"/>
      <c r="H160" s="100"/>
      <c r="I160" s="100"/>
      <c r="J160" s="101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</row>
    <row r="161" spans="1:24" s="10" customFormat="1" x14ac:dyDescent="0.5">
      <c r="A161" s="100"/>
      <c r="B161" s="120"/>
      <c r="C161" s="100"/>
      <c r="D161" s="100"/>
      <c r="E161" s="100"/>
      <c r="F161" s="100"/>
      <c r="G161" s="105"/>
      <c r="H161" s="100"/>
      <c r="I161" s="100"/>
      <c r="J161" s="10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</row>
    <row r="162" spans="1:24" s="10" customFormat="1" x14ac:dyDescent="0.5">
      <c r="A162" s="100"/>
      <c r="B162" s="120"/>
      <c r="C162" s="100"/>
      <c r="D162" s="100"/>
      <c r="E162" s="100"/>
      <c r="F162" s="100"/>
      <c r="G162" s="105"/>
      <c r="H162" s="100"/>
      <c r="I162" s="100"/>
      <c r="J162" s="101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</row>
    <row r="163" spans="1:24" s="10" customFormat="1" x14ac:dyDescent="0.5">
      <c r="A163" s="100"/>
      <c r="B163" s="120"/>
      <c r="C163" s="100"/>
      <c r="D163" s="100"/>
      <c r="E163" s="100"/>
      <c r="F163" s="100"/>
      <c r="G163" s="105"/>
      <c r="H163" s="100"/>
      <c r="I163" s="100"/>
      <c r="J163" s="101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</row>
    <row r="164" spans="1:24" s="10" customFormat="1" x14ac:dyDescent="0.5">
      <c r="A164" s="100"/>
      <c r="B164" s="120"/>
      <c r="C164" s="100"/>
      <c r="D164" s="100"/>
      <c r="E164" s="100"/>
      <c r="F164" s="100"/>
      <c r="G164" s="105"/>
      <c r="H164" s="100"/>
      <c r="I164" s="100"/>
      <c r="J164" s="101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</row>
    <row r="165" spans="1:24" s="10" customFormat="1" x14ac:dyDescent="0.5">
      <c r="A165" s="100"/>
      <c r="B165" s="120"/>
      <c r="C165" s="100"/>
      <c r="D165" s="100"/>
      <c r="E165" s="100"/>
      <c r="F165" s="100"/>
      <c r="G165" s="105"/>
      <c r="H165" s="100"/>
      <c r="I165" s="100"/>
      <c r="J165" s="101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</row>
    <row r="166" spans="1:24" s="10" customFormat="1" x14ac:dyDescent="0.5">
      <c r="A166" s="100"/>
      <c r="B166" s="120"/>
      <c r="C166" s="100"/>
      <c r="D166" s="100"/>
      <c r="E166" s="100"/>
      <c r="F166" s="100"/>
      <c r="G166" s="105"/>
      <c r="H166" s="100"/>
      <c r="I166" s="100"/>
      <c r="J166" s="101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</row>
    <row r="167" spans="1:24" s="10" customFormat="1" x14ac:dyDescent="0.5">
      <c r="A167" s="100"/>
      <c r="B167" s="120"/>
      <c r="C167" s="100"/>
      <c r="D167" s="100"/>
      <c r="E167" s="100"/>
      <c r="F167" s="100"/>
      <c r="G167" s="105"/>
      <c r="H167" s="100"/>
      <c r="I167" s="100"/>
      <c r="J167" s="101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</row>
    <row r="168" spans="1:24" s="10" customFormat="1" x14ac:dyDescent="0.5">
      <c r="A168" s="100"/>
      <c r="B168" s="120"/>
      <c r="C168" s="100"/>
      <c r="D168" s="100"/>
      <c r="E168" s="100"/>
      <c r="F168" s="100"/>
      <c r="G168" s="105"/>
      <c r="H168" s="100"/>
      <c r="I168" s="100"/>
      <c r="J168" s="101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</row>
    <row r="169" spans="1:24" s="10" customFormat="1" x14ac:dyDescent="0.5">
      <c r="A169" s="100"/>
      <c r="B169" s="120"/>
      <c r="C169" s="100"/>
      <c r="D169" s="100"/>
      <c r="E169" s="100"/>
      <c r="F169" s="100"/>
      <c r="G169" s="105"/>
      <c r="H169" s="100"/>
      <c r="I169" s="100"/>
      <c r="J169" s="101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</row>
    <row r="170" spans="1:24" s="10" customFormat="1" x14ac:dyDescent="0.5">
      <c r="A170" s="100"/>
      <c r="B170" s="120"/>
      <c r="C170" s="100"/>
      <c r="D170" s="100"/>
      <c r="E170" s="100"/>
      <c r="F170" s="100"/>
      <c r="G170" s="105"/>
      <c r="H170" s="100"/>
      <c r="I170" s="100"/>
      <c r="J170" s="101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</row>
    <row r="171" spans="1:24" s="10" customFormat="1" x14ac:dyDescent="0.5">
      <c r="A171" s="100"/>
      <c r="B171" s="120"/>
      <c r="C171" s="100"/>
      <c r="D171" s="100"/>
      <c r="E171" s="100"/>
      <c r="F171" s="100"/>
      <c r="G171" s="105"/>
      <c r="H171" s="100"/>
      <c r="I171" s="100"/>
      <c r="J171" s="10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</row>
    <row r="172" spans="1:24" s="10" customFormat="1" x14ac:dyDescent="0.5">
      <c r="A172" s="100"/>
      <c r="B172" s="120"/>
      <c r="C172" s="100"/>
      <c r="D172" s="100"/>
      <c r="E172" s="100"/>
      <c r="F172" s="100"/>
      <c r="G172" s="105"/>
      <c r="H172" s="100"/>
      <c r="I172" s="100"/>
      <c r="J172" s="101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</row>
    <row r="173" spans="1:24" s="10" customFormat="1" x14ac:dyDescent="0.5">
      <c r="A173" s="100"/>
      <c r="B173" s="120"/>
      <c r="C173" s="100"/>
      <c r="D173" s="100"/>
      <c r="E173" s="100"/>
      <c r="F173" s="100"/>
      <c r="G173" s="105"/>
      <c r="H173" s="100"/>
      <c r="I173" s="100"/>
      <c r="J173" s="101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</row>
    <row r="174" spans="1:24" s="10" customFormat="1" x14ac:dyDescent="0.5">
      <c r="A174" s="100"/>
      <c r="B174" s="120"/>
      <c r="C174" s="100"/>
      <c r="D174" s="100"/>
      <c r="E174" s="100"/>
      <c r="F174" s="100"/>
      <c r="G174" s="105"/>
      <c r="H174" s="100"/>
      <c r="I174" s="100"/>
      <c r="J174" s="101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</row>
    <row r="175" spans="1:24" s="10" customFormat="1" x14ac:dyDescent="0.5">
      <c r="A175" s="100"/>
      <c r="B175" s="120"/>
      <c r="C175" s="100"/>
      <c r="D175" s="100"/>
      <c r="E175" s="100"/>
      <c r="F175" s="100"/>
      <c r="G175" s="105"/>
      <c r="H175" s="100"/>
      <c r="I175" s="100"/>
      <c r="J175" s="101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</row>
    <row r="176" spans="1:24" s="10" customFormat="1" x14ac:dyDescent="0.5">
      <c r="A176" s="100"/>
      <c r="B176" s="120"/>
      <c r="C176" s="100"/>
      <c r="D176" s="100"/>
      <c r="E176" s="100"/>
      <c r="F176" s="100"/>
      <c r="G176" s="105"/>
      <c r="H176" s="100"/>
      <c r="I176" s="100"/>
      <c r="J176" s="101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</row>
    <row r="177" spans="1:24" s="10" customFormat="1" x14ac:dyDescent="0.5">
      <c r="A177" s="100"/>
      <c r="B177" s="120"/>
      <c r="C177" s="100"/>
      <c r="D177" s="100"/>
      <c r="E177" s="100"/>
      <c r="F177" s="100"/>
      <c r="G177" s="105"/>
      <c r="H177" s="100"/>
      <c r="I177" s="100"/>
      <c r="J177" s="101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</row>
    <row r="178" spans="1:24" s="10" customFormat="1" x14ac:dyDescent="0.5">
      <c r="A178" s="100"/>
      <c r="B178" s="120"/>
      <c r="C178" s="100"/>
      <c r="D178" s="100"/>
      <c r="E178" s="100"/>
      <c r="F178" s="100"/>
      <c r="G178" s="105"/>
      <c r="H178" s="100"/>
      <c r="I178" s="100"/>
      <c r="J178" s="101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</row>
    <row r="179" spans="1:24" s="10" customFormat="1" x14ac:dyDescent="0.5">
      <c r="A179" s="100"/>
      <c r="B179" s="120"/>
      <c r="C179" s="100"/>
      <c r="D179" s="100"/>
      <c r="E179" s="100"/>
      <c r="F179" s="100"/>
      <c r="G179" s="105"/>
      <c r="H179" s="100"/>
      <c r="I179" s="100"/>
      <c r="J179" s="101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</row>
    <row r="180" spans="1:24" s="10" customFormat="1" x14ac:dyDescent="0.5">
      <c r="A180" s="100"/>
      <c r="B180" s="120"/>
      <c r="C180" s="100"/>
      <c r="D180" s="100"/>
      <c r="E180" s="100"/>
      <c r="F180" s="100"/>
      <c r="G180" s="105"/>
      <c r="H180" s="100"/>
      <c r="I180" s="100"/>
      <c r="J180" s="101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</row>
    <row r="181" spans="1:24" s="10" customFormat="1" x14ac:dyDescent="0.5">
      <c r="A181" s="100"/>
      <c r="B181" s="120"/>
      <c r="C181" s="100"/>
      <c r="D181" s="100"/>
      <c r="E181" s="100"/>
      <c r="F181" s="100"/>
      <c r="G181" s="105"/>
      <c r="H181" s="100"/>
      <c r="I181" s="100"/>
      <c r="J181" s="10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</row>
    <row r="182" spans="1:24" s="10" customFormat="1" x14ac:dyDescent="0.5">
      <c r="A182" s="100"/>
      <c r="B182" s="120"/>
      <c r="C182" s="100"/>
      <c r="D182" s="100"/>
      <c r="E182" s="100"/>
      <c r="F182" s="100"/>
      <c r="G182" s="105"/>
      <c r="H182" s="100"/>
      <c r="I182" s="100"/>
      <c r="J182" s="101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</row>
    <row r="183" spans="1:24" s="10" customFormat="1" x14ac:dyDescent="0.5">
      <c r="A183" s="100"/>
      <c r="B183" s="120"/>
      <c r="C183" s="100"/>
      <c r="D183" s="100"/>
      <c r="E183" s="100"/>
      <c r="F183" s="100"/>
      <c r="G183" s="105"/>
      <c r="H183" s="100"/>
      <c r="I183" s="100"/>
      <c r="J183" s="101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</row>
    <row r="184" spans="1:24" s="10" customFormat="1" x14ac:dyDescent="0.5">
      <c r="A184" s="100"/>
      <c r="B184" s="120"/>
      <c r="C184" s="100"/>
      <c r="D184" s="100"/>
      <c r="E184" s="100"/>
      <c r="F184" s="100"/>
      <c r="G184" s="105"/>
      <c r="H184" s="100"/>
      <c r="I184" s="100"/>
      <c r="J184" s="101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</row>
    <row r="185" spans="1:24" s="10" customFormat="1" x14ac:dyDescent="0.5">
      <c r="A185" s="100"/>
      <c r="B185" s="120"/>
      <c r="C185" s="100"/>
      <c r="D185" s="100"/>
      <c r="E185" s="100"/>
      <c r="F185" s="100"/>
      <c r="G185" s="105"/>
      <c r="H185" s="100"/>
      <c r="I185" s="100"/>
      <c r="J185" s="101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</row>
    <row r="186" spans="1:24" s="10" customFormat="1" x14ac:dyDescent="0.5">
      <c r="A186" s="100"/>
      <c r="B186" s="120"/>
      <c r="C186" s="100"/>
      <c r="D186" s="100"/>
      <c r="E186" s="100"/>
      <c r="F186" s="100"/>
      <c r="G186" s="105"/>
      <c r="H186" s="100"/>
      <c r="I186" s="100"/>
      <c r="J186" s="101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</row>
    <row r="187" spans="1:24" s="10" customFormat="1" x14ac:dyDescent="0.5">
      <c r="A187" s="100"/>
      <c r="B187" s="120"/>
      <c r="C187" s="100"/>
      <c r="D187" s="100"/>
      <c r="E187" s="100"/>
      <c r="F187" s="100"/>
      <c r="G187" s="105"/>
      <c r="H187" s="100"/>
      <c r="I187" s="100"/>
      <c r="J187" s="101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</row>
    <row r="188" spans="1:24" s="10" customFormat="1" x14ac:dyDescent="0.5">
      <c r="A188" s="100"/>
      <c r="B188" s="120"/>
      <c r="C188" s="100"/>
      <c r="D188" s="100"/>
      <c r="E188" s="100"/>
      <c r="F188" s="100"/>
      <c r="G188" s="105"/>
      <c r="H188" s="100"/>
      <c r="I188" s="100"/>
      <c r="J188" s="101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</row>
    <row r="189" spans="1:24" s="10" customFormat="1" x14ac:dyDescent="0.5">
      <c r="A189" s="100"/>
      <c r="B189" s="120"/>
      <c r="C189" s="100"/>
      <c r="D189" s="100"/>
      <c r="E189" s="100"/>
      <c r="F189" s="100"/>
      <c r="G189" s="105"/>
      <c r="H189" s="100"/>
      <c r="I189" s="100"/>
      <c r="J189" s="101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</row>
    <row r="190" spans="1:24" s="10" customFormat="1" x14ac:dyDescent="0.5">
      <c r="A190" s="100"/>
      <c r="B190" s="120"/>
      <c r="C190" s="100"/>
      <c r="D190" s="100"/>
      <c r="E190" s="100"/>
      <c r="F190" s="100"/>
      <c r="G190" s="105"/>
      <c r="H190" s="100"/>
      <c r="I190" s="100"/>
      <c r="J190" s="101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</row>
    <row r="191" spans="1:24" s="10" customFormat="1" x14ac:dyDescent="0.5">
      <c r="A191" s="100"/>
      <c r="B191" s="120"/>
      <c r="C191" s="100"/>
      <c r="D191" s="100"/>
      <c r="E191" s="100"/>
      <c r="F191" s="100"/>
      <c r="G191" s="105"/>
      <c r="H191" s="100"/>
      <c r="I191" s="100"/>
      <c r="J191" s="10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</row>
    <row r="192" spans="1:24" s="10" customFormat="1" x14ac:dyDescent="0.5">
      <c r="A192" s="100"/>
      <c r="B192" s="120"/>
      <c r="C192" s="100"/>
      <c r="D192" s="100"/>
      <c r="E192" s="100"/>
      <c r="F192" s="100"/>
      <c r="G192" s="105"/>
      <c r="H192" s="100"/>
      <c r="I192" s="100"/>
      <c r="J192" s="101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</row>
    <row r="193" spans="1:24" s="10" customFormat="1" x14ac:dyDescent="0.5">
      <c r="A193" s="100"/>
      <c r="B193" s="120"/>
      <c r="C193" s="100"/>
      <c r="D193" s="100"/>
      <c r="E193" s="100"/>
      <c r="F193" s="100"/>
      <c r="G193" s="105"/>
      <c r="H193" s="100"/>
      <c r="I193" s="100"/>
      <c r="J193" s="101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</row>
    <row r="194" spans="1:24" s="10" customFormat="1" x14ac:dyDescent="0.5">
      <c r="A194" s="100"/>
      <c r="B194" s="120"/>
      <c r="C194" s="100"/>
      <c r="D194" s="100"/>
      <c r="E194" s="100"/>
      <c r="F194" s="100"/>
      <c r="G194" s="105"/>
      <c r="H194" s="100"/>
      <c r="I194" s="100"/>
      <c r="J194" s="101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</row>
    <row r="195" spans="1:24" s="10" customFormat="1" x14ac:dyDescent="0.5">
      <c r="A195" s="100"/>
      <c r="B195" s="120"/>
      <c r="C195" s="100"/>
      <c r="D195" s="100"/>
      <c r="E195" s="100"/>
      <c r="F195" s="100"/>
      <c r="G195" s="105"/>
      <c r="H195" s="100"/>
      <c r="I195" s="100"/>
      <c r="J195" s="101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</row>
    <row r="196" spans="1:24" s="10" customFormat="1" x14ac:dyDescent="0.5">
      <c r="A196" s="100"/>
      <c r="B196" s="120"/>
      <c r="C196" s="100"/>
      <c r="D196" s="100"/>
      <c r="E196" s="100"/>
      <c r="F196" s="100"/>
      <c r="G196" s="105"/>
      <c r="H196" s="100"/>
      <c r="I196" s="100"/>
      <c r="J196" s="101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</row>
    <row r="197" spans="1:24" s="10" customFormat="1" x14ac:dyDescent="0.5">
      <c r="A197" s="100"/>
      <c r="B197" s="120"/>
      <c r="C197" s="100"/>
      <c r="D197" s="100"/>
      <c r="E197" s="100"/>
      <c r="F197" s="100"/>
      <c r="G197" s="105"/>
      <c r="H197" s="100"/>
      <c r="I197" s="100"/>
      <c r="J197" s="101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</row>
    <row r="198" spans="1:24" s="10" customFormat="1" x14ac:dyDescent="0.5">
      <c r="A198" s="100"/>
      <c r="B198" s="120"/>
      <c r="C198" s="100"/>
      <c r="D198" s="100"/>
      <c r="E198" s="100"/>
      <c r="F198" s="100"/>
      <c r="G198" s="105"/>
      <c r="H198" s="100"/>
      <c r="I198" s="100"/>
      <c r="J198" s="101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</row>
    <row r="199" spans="1:24" s="10" customFormat="1" x14ac:dyDescent="0.5">
      <c r="A199" s="100"/>
      <c r="B199" s="120"/>
      <c r="C199" s="100"/>
      <c r="D199" s="100"/>
      <c r="E199" s="100"/>
      <c r="F199" s="100"/>
      <c r="G199" s="105"/>
      <c r="H199" s="100"/>
      <c r="I199" s="100"/>
      <c r="J199" s="101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</row>
    <row r="200" spans="1:24" s="10" customFormat="1" x14ac:dyDescent="0.5">
      <c r="A200" s="100"/>
      <c r="B200" s="120"/>
      <c r="C200" s="100"/>
      <c r="D200" s="100"/>
      <c r="E200" s="100"/>
      <c r="F200" s="100"/>
      <c r="G200" s="105"/>
      <c r="H200" s="100"/>
      <c r="I200" s="100"/>
      <c r="J200" s="101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</row>
    <row r="201" spans="1:24" s="10" customFormat="1" x14ac:dyDescent="0.5">
      <c r="A201" s="100"/>
      <c r="B201" s="120"/>
      <c r="C201" s="100"/>
      <c r="D201" s="100"/>
      <c r="E201" s="100"/>
      <c r="F201" s="100"/>
      <c r="G201" s="105"/>
      <c r="H201" s="100"/>
      <c r="I201" s="100"/>
      <c r="J201" s="1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</row>
    <row r="202" spans="1:24" s="10" customFormat="1" x14ac:dyDescent="0.5">
      <c r="A202" s="100"/>
      <c r="B202" s="120"/>
      <c r="C202" s="100"/>
      <c r="D202" s="100"/>
      <c r="E202" s="100"/>
      <c r="F202" s="100"/>
      <c r="G202" s="105"/>
      <c r="H202" s="100"/>
      <c r="I202" s="100"/>
      <c r="J202" s="101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</row>
    <row r="203" spans="1:24" s="10" customFormat="1" x14ac:dyDescent="0.5">
      <c r="A203" s="100"/>
      <c r="B203" s="120"/>
      <c r="C203" s="100"/>
      <c r="D203" s="100"/>
      <c r="E203" s="100"/>
      <c r="F203" s="100"/>
      <c r="G203" s="105"/>
      <c r="H203" s="100"/>
      <c r="I203" s="100"/>
      <c r="J203" s="101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</row>
    <row r="204" spans="1:24" s="10" customFormat="1" x14ac:dyDescent="0.5">
      <c r="A204" s="100"/>
      <c r="B204" s="120"/>
      <c r="C204" s="100"/>
      <c r="D204" s="100"/>
      <c r="E204" s="100"/>
      <c r="F204" s="100"/>
      <c r="G204" s="105"/>
      <c r="H204" s="100"/>
      <c r="I204" s="100"/>
      <c r="J204" s="101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</row>
    <row r="205" spans="1:24" s="10" customFormat="1" x14ac:dyDescent="0.5">
      <c r="A205" s="100"/>
      <c r="B205" s="120"/>
      <c r="C205" s="100"/>
      <c r="D205" s="100"/>
      <c r="E205" s="100"/>
      <c r="F205" s="100"/>
      <c r="G205" s="105"/>
      <c r="H205" s="100"/>
      <c r="I205" s="100"/>
      <c r="J205" s="101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</row>
    <row r="206" spans="1:24" s="10" customFormat="1" x14ac:dyDescent="0.5">
      <c r="A206" s="100"/>
      <c r="B206" s="120"/>
      <c r="C206" s="100"/>
      <c r="D206" s="100"/>
      <c r="E206" s="100"/>
      <c r="F206" s="100"/>
      <c r="G206" s="105"/>
      <c r="H206" s="100"/>
      <c r="I206" s="100"/>
      <c r="J206" s="101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</row>
    <row r="207" spans="1:24" s="10" customFormat="1" x14ac:dyDescent="0.5">
      <c r="A207" s="100"/>
      <c r="B207" s="120"/>
      <c r="C207" s="100"/>
      <c r="D207" s="100"/>
      <c r="E207" s="100"/>
      <c r="F207" s="100"/>
      <c r="G207" s="105"/>
      <c r="H207" s="100"/>
      <c r="I207" s="100"/>
      <c r="J207" s="101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</row>
    <row r="208" spans="1:24" s="10" customFormat="1" x14ac:dyDescent="0.5">
      <c r="A208" s="100"/>
      <c r="B208" s="120"/>
      <c r="C208" s="100"/>
      <c r="D208" s="100"/>
      <c r="E208" s="100"/>
      <c r="F208" s="100"/>
      <c r="G208" s="105"/>
      <c r="H208" s="100"/>
      <c r="I208" s="100"/>
      <c r="J208" s="101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</row>
    <row r="209" spans="1:24" s="10" customFormat="1" x14ac:dyDescent="0.5">
      <c r="A209" s="100"/>
      <c r="B209" s="120"/>
      <c r="C209" s="100"/>
      <c r="D209" s="100"/>
      <c r="E209" s="100"/>
      <c r="F209" s="100"/>
      <c r="G209" s="105"/>
      <c r="H209" s="100"/>
      <c r="I209" s="100"/>
      <c r="J209" s="101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</row>
    <row r="210" spans="1:24" s="10" customFormat="1" x14ac:dyDescent="0.5">
      <c r="A210" s="100"/>
      <c r="B210" s="120"/>
      <c r="C210" s="100"/>
      <c r="D210" s="100"/>
      <c r="E210" s="100"/>
      <c r="F210" s="100"/>
      <c r="G210" s="105"/>
      <c r="H210" s="100"/>
      <c r="I210" s="100"/>
      <c r="J210" s="101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</row>
    <row r="211" spans="1:24" s="10" customFormat="1" x14ac:dyDescent="0.5">
      <c r="A211" s="100"/>
      <c r="B211" s="120"/>
      <c r="C211" s="100"/>
      <c r="D211" s="100"/>
      <c r="E211" s="100"/>
      <c r="F211" s="100"/>
      <c r="G211" s="105"/>
      <c r="H211" s="100"/>
      <c r="I211" s="100"/>
      <c r="J211" s="10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</row>
    <row r="212" spans="1:24" s="10" customFormat="1" x14ac:dyDescent="0.5">
      <c r="A212" s="100"/>
      <c r="B212" s="120"/>
      <c r="C212" s="100"/>
      <c r="D212" s="100"/>
      <c r="E212" s="100"/>
      <c r="F212" s="100"/>
      <c r="G212" s="105"/>
      <c r="H212" s="100"/>
      <c r="I212" s="100"/>
      <c r="J212" s="101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</row>
    <row r="213" spans="1:24" s="10" customFormat="1" x14ac:dyDescent="0.5">
      <c r="A213" s="100"/>
      <c r="B213" s="120"/>
      <c r="C213" s="100"/>
      <c r="D213" s="100"/>
      <c r="E213" s="100"/>
      <c r="F213" s="100"/>
      <c r="G213" s="105"/>
      <c r="H213" s="100"/>
      <c r="I213" s="100"/>
      <c r="J213" s="101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</row>
    <row r="214" spans="1:24" s="10" customFormat="1" x14ac:dyDescent="0.5">
      <c r="A214" s="100"/>
      <c r="B214" s="120"/>
      <c r="C214" s="100"/>
      <c r="D214" s="100"/>
      <c r="E214" s="100"/>
      <c r="F214" s="100"/>
      <c r="G214" s="105"/>
      <c r="H214" s="100"/>
      <c r="I214" s="100"/>
      <c r="J214" s="101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</row>
    <row r="215" spans="1:24" s="10" customFormat="1" x14ac:dyDescent="0.5">
      <c r="A215" s="100"/>
      <c r="B215" s="120"/>
      <c r="C215" s="100"/>
      <c r="D215" s="100"/>
      <c r="E215" s="100"/>
      <c r="F215" s="100"/>
      <c r="G215" s="105"/>
      <c r="H215" s="100"/>
      <c r="I215" s="100"/>
      <c r="J215" s="101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</row>
    <row r="216" spans="1:24" s="10" customFormat="1" x14ac:dyDescent="0.5">
      <c r="A216" s="100"/>
      <c r="B216" s="120"/>
      <c r="C216" s="100"/>
      <c r="D216" s="100"/>
      <c r="E216" s="100"/>
      <c r="F216" s="100"/>
      <c r="G216" s="105"/>
      <c r="H216" s="100"/>
      <c r="I216" s="100"/>
      <c r="J216" s="101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</row>
    <row r="217" spans="1:24" s="10" customFormat="1" x14ac:dyDescent="0.5">
      <c r="A217" s="100"/>
      <c r="B217" s="120"/>
      <c r="C217" s="100"/>
      <c r="D217" s="100"/>
      <c r="E217" s="100"/>
      <c r="F217" s="100"/>
      <c r="G217" s="105"/>
      <c r="H217" s="100"/>
      <c r="I217" s="100"/>
      <c r="J217" s="101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</row>
    <row r="218" spans="1:24" s="10" customFormat="1" x14ac:dyDescent="0.5">
      <c r="A218" s="100"/>
      <c r="B218" s="120"/>
      <c r="C218" s="100"/>
      <c r="D218" s="100"/>
      <c r="E218" s="100"/>
      <c r="F218" s="100"/>
      <c r="G218" s="105"/>
      <c r="H218" s="100"/>
      <c r="I218" s="100"/>
      <c r="J218" s="101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</row>
    <row r="219" spans="1:24" s="10" customFormat="1" x14ac:dyDescent="0.5">
      <c r="A219" s="100"/>
      <c r="B219" s="120"/>
      <c r="C219" s="100"/>
      <c r="D219" s="100"/>
      <c r="E219" s="100"/>
      <c r="F219" s="100"/>
      <c r="G219" s="105"/>
      <c r="H219" s="100"/>
      <c r="I219" s="100"/>
      <c r="J219" s="101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</row>
    <row r="220" spans="1:24" s="10" customFormat="1" x14ac:dyDescent="0.5">
      <c r="A220" s="100"/>
      <c r="B220" s="120"/>
      <c r="C220" s="100"/>
      <c r="D220" s="100"/>
      <c r="E220" s="100"/>
      <c r="F220" s="100"/>
      <c r="G220" s="105"/>
      <c r="H220" s="100"/>
      <c r="I220" s="100"/>
      <c r="J220" s="101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</row>
    <row r="221" spans="1:24" s="10" customFormat="1" x14ac:dyDescent="0.5">
      <c r="A221" s="7"/>
      <c r="B221" s="124"/>
      <c r="C221" s="7"/>
      <c r="D221" s="7"/>
      <c r="E221" s="7"/>
      <c r="F221" s="7"/>
      <c r="G221" s="91"/>
      <c r="H221" s="7"/>
      <c r="I221" s="7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</row>
    <row r="222" spans="1:24" s="10" customFormat="1" x14ac:dyDescent="0.5">
      <c r="A222" s="7"/>
      <c r="B222" s="124"/>
      <c r="C222" s="7"/>
      <c r="D222" s="7"/>
      <c r="E222" s="7"/>
      <c r="F222" s="7"/>
      <c r="G222" s="91"/>
      <c r="H222" s="7"/>
      <c r="I222" s="7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</row>
    <row r="223" spans="1:24" s="10" customFormat="1" x14ac:dyDescent="0.5">
      <c r="A223" s="7"/>
      <c r="B223" s="124"/>
      <c r="C223" s="7"/>
      <c r="D223" s="7"/>
      <c r="E223" s="7"/>
      <c r="F223" s="7"/>
      <c r="G223" s="91"/>
      <c r="H223" s="7"/>
      <c r="I223" s="7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</row>
    <row r="224" spans="1:24" s="10" customFormat="1" x14ac:dyDescent="0.5">
      <c r="A224" s="7"/>
      <c r="B224" s="124"/>
      <c r="C224" s="7"/>
      <c r="D224" s="7"/>
      <c r="E224" s="7"/>
      <c r="F224" s="7"/>
      <c r="G224" s="91"/>
      <c r="H224" s="7"/>
      <c r="I224" s="7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</row>
    <row r="225" spans="1:24" s="10" customFormat="1" x14ac:dyDescent="0.5">
      <c r="A225" s="7"/>
      <c r="B225" s="124"/>
      <c r="C225" s="7"/>
      <c r="D225" s="7"/>
      <c r="E225" s="7"/>
      <c r="F225" s="7"/>
      <c r="G225" s="91"/>
      <c r="H225" s="7"/>
      <c r="I225" s="7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</row>
    <row r="226" spans="1:24" s="10" customFormat="1" x14ac:dyDescent="0.5">
      <c r="A226" s="7"/>
      <c r="B226" s="124"/>
      <c r="C226" s="7"/>
      <c r="D226" s="7"/>
      <c r="E226" s="7"/>
      <c r="F226" s="7"/>
      <c r="G226" s="91"/>
      <c r="H226" s="7"/>
      <c r="I226" s="7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</row>
    <row r="227" spans="1:24" s="10" customFormat="1" x14ac:dyDescent="0.5">
      <c r="A227" s="7"/>
      <c r="B227" s="124"/>
      <c r="C227" s="7"/>
      <c r="D227" s="7"/>
      <c r="E227" s="7"/>
      <c r="F227" s="7"/>
      <c r="G227" s="91"/>
      <c r="H227" s="7"/>
      <c r="I227" s="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</row>
    <row r="228" spans="1:24" s="10" customFormat="1" x14ac:dyDescent="0.5">
      <c r="A228" s="7"/>
      <c r="B228" s="124"/>
      <c r="C228" s="7"/>
      <c r="D228" s="7"/>
      <c r="E228" s="7"/>
      <c r="F228" s="7"/>
      <c r="G228" s="91"/>
      <c r="H228" s="7"/>
      <c r="I228" s="7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</row>
    <row r="229" spans="1:24" s="10" customFormat="1" x14ac:dyDescent="0.5">
      <c r="A229" s="7"/>
      <c r="B229" s="124"/>
      <c r="C229" s="7"/>
      <c r="D229" s="7"/>
      <c r="E229" s="7"/>
      <c r="F229" s="7"/>
      <c r="G229" s="91"/>
      <c r="H229" s="7"/>
      <c r="I229" s="7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</row>
    <row r="230" spans="1:24" s="10" customFormat="1" x14ac:dyDescent="0.5">
      <c r="A230" s="7"/>
      <c r="B230" s="124"/>
      <c r="C230" s="7"/>
      <c r="D230" s="7"/>
      <c r="E230" s="7"/>
      <c r="F230" s="7"/>
      <c r="G230" s="91"/>
      <c r="H230" s="7"/>
      <c r="I230" s="7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</row>
    <row r="231" spans="1:24" s="10" customFormat="1" x14ac:dyDescent="0.5">
      <c r="A231" s="7"/>
      <c r="B231" s="124"/>
      <c r="C231" s="7"/>
      <c r="D231" s="7"/>
      <c r="E231" s="7"/>
      <c r="F231" s="7"/>
      <c r="G231" s="91"/>
      <c r="H231" s="7"/>
      <c r="I231" s="7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</row>
    <row r="232" spans="1:24" s="10" customFormat="1" x14ac:dyDescent="0.5">
      <c r="A232" s="7"/>
      <c r="B232" s="124"/>
      <c r="C232" s="7"/>
      <c r="D232" s="7"/>
      <c r="E232" s="7"/>
      <c r="F232" s="7"/>
      <c r="G232" s="91"/>
      <c r="H232" s="7"/>
      <c r="I232" s="7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</row>
    <row r="233" spans="1:24" s="10" customFormat="1" x14ac:dyDescent="0.5">
      <c r="A233" s="7"/>
      <c r="B233" s="124"/>
      <c r="C233" s="7"/>
      <c r="D233" s="7"/>
      <c r="E233" s="7"/>
      <c r="F233" s="7"/>
      <c r="G233" s="91"/>
      <c r="H233" s="7"/>
      <c r="I233" s="7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</row>
    <row r="234" spans="1:24" s="10" customFormat="1" x14ac:dyDescent="0.5">
      <c r="A234" s="7"/>
      <c r="B234" s="124"/>
      <c r="C234" s="7"/>
      <c r="D234" s="7"/>
      <c r="E234" s="7"/>
      <c r="F234" s="7"/>
      <c r="G234" s="91"/>
      <c r="H234" s="7"/>
      <c r="I234" s="7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</row>
    <row r="235" spans="1:24" s="10" customFormat="1" x14ac:dyDescent="0.5">
      <c r="A235" s="7"/>
      <c r="B235" s="124"/>
      <c r="C235" s="7"/>
      <c r="D235" s="7"/>
      <c r="E235" s="7"/>
      <c r="F235" s="7"/>
      <c r="G235" s="91"/>
      <c r="H235" s="7"/>
      <c r="I235" s="7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</row>
    <row r="236" spans="1:24" s="10" customFormat="1" x14ac:dyDescent="0.5">
      <c r="A236" s="7"/>
      <c r="B236" s="124"/>
      <c r="C236" s="7"/>
      <c r="D236" s="7"/>
      <c r="E236" s="7"/>
      <c r="F236" s="7"/>
      <c r="G236" s="91"/>
      <c r="H236" s="7"/>
      <c r="I236" s="7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</row>
    <row r="237" spans="1:24" s="10" customFormat="1" x14ac:dyDescent="0.5">
      <c r="A237" s="7"/>
      <c r="B237" s="124"/>
      <c r="C237" s="7"/>
      <c r="D237" s="7"/>
      <c r="E237" s="7"/>
      <c r="F237" s="7"/>
      <c r="G237" s="91"/>
      <c r="H237" s="7"/>
      <c r="I237" s="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</row>
    <row r="238" spans="1:24" s="10" customFormat="1" x14ac:dyDescent="0.5">
      <c r="A238" s="7"/>
      <c r="B238" s="124"/>
      <c r="C238" s="7"/>
      <c r="D238" s="7"/>
      <c r="E238" s="7"/>
      <c r="F238" s="7"/>
      <c r="G238" s="91"/>
      <c r="H238" s="7"/>
      <c r="I238" s="7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</row>
    <row r="239" spans="1:24" s="10" customFormat="1" x14ac:dyDescent="0.5">
      <c r="A239" s="7"/>
      <c r="B239" s="124"/>
      <c r="C239" s="7"/>
      <c r="D239" s="7"/>
      <c r="E239" s="7"/>
      <c r="F239" s="7"/>
      <c r="G239" s="91"/>
      <c r="H239" s="7"/>
      <c r="I239" s="7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</row>
    <row r="240" spans="1:24" s="10" customFormat="1" x14ac:dyDescent="0.5">
      <c r="A240" s="7"/>
      <c r="B240" s="124"/>
      <c r="C240" s="7"/>
      <c r="D240" s="7"/>
      <c r="E240" s="7"/>
      <c r="F240" s="7"/>
      <c r="G240" s="91"/>
      <c r="H240" s="7"/>
      <c r="I240" s="7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</row>
    <row r="241" spans="1:24" s="10" customFormat="1" x14ac:dyDescent="0.5">
      <c r="A241" s="7"/>
      <c r="B241" s="124"/>
      <c r="C241" s="7"/>
      <c r="D241" s="7"/>
      <c r="E241" s="7"/>
      <c r="F241" s="7"/>
      <c r="G241" s="91"/>
      <c r="H241" s="7"/>
      <c r="I241" s="7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</row>
    <row r="242" spans="1:24" s="10" customFormat="1" x14ac:dyDescent="0.5">
      <c r="A242" s="7"/>
      <c r="B242" s="124"/>
      <c r="C242" s="7"/>
      <c r="D242" s="7"/>
      <c r="E242" s="7"/>
      <c r="F242" s="7"/>
      <c r="G242" s="91"/>
      <c r="H242" s="7"/>
      <c r="I242" s="7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</row>
    <row r="243" spans="1:24" s="10" customFormat="1" x14ac:dyDescent="0.5">
      <c r="A243" s="7"/>
      <c r="B243" s="124"/>
      <c r="C243" s="7"/>
      <c r="D243" s="7"/>
      <c r="E243" s="7"/>
      <c r="F243" s="7"/>
      <c r="G243" s="91"/>
      <c r="H243" s="7"/>
      <c r="I243" s="7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</row>
    <row r="244" spans="1:24" s="10" customFormat="1" x14ac:dyDescent="0.5">
      <c r="A244" s="7"/>
      <c r="B244" s="124"/>
      <c r="C244" s="7"/>
      <c r="D244" s="7"/>
      <c r="E244" s="7"/>
      <c r="F244" s="7"/>
      <c r="G244" s="91"/>
      <c r="H244" s="7"/>
      <c r="I244" s="7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</row>
    <row r="245" spans="1:24" s="10" customFormat="1" x14ac:dyDescent="0.5">
      <c r="A245" s="7"/>
      <c r="B245" s="124"/>
      <c r="C245" s="7"/>
      <c r="D245" s="7"/>
      <c r="E245" s="7"/>
      <c r="F245" s="7"/>
      <c r="G245" s="91"/>
      <c r="H245" s="7"/>
      <c r="I245" s="7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</row>
    <row r="246" spans="1:24" s="10" customFormat="1" x14ac:dyDescent="0.5">
      <c r="A246" s="7"/>
      <c r="B246" s="124"/>
      <c r="C246" s="7"/>
      <c r="D246" s="7"/>
      <c r="E246" s="7"/>
      <c r="F246" s="7"/>
      <c r="G246" s="91"/>
      <c r="H246" s="7"/>
      <c r="I246" s="7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</row>
    <row r="247" spans="1:24" s="10" customFormat="1" x14ac:dyDescent="0.5">
      <c r="A247" s="7"/>
      <c r="B247" s="124"/>
      <c r="C247" s="7"/>
      <c r="D247" s="7"/>
      <c r="E247" s="7"/>
      <c r="F247" s="7"/>
      <c r="G247" s="91"/>
      <c r="H247" s="7"/>
      <c r="I247" s="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</row>
    <row r="248" spans="1:24" s="10" customFormat="1" x14ac:dyDescent="0.5">
      <c r="A248" s="7"/>
      <c r="B248" s="124"/>
      <c r="C248" s="7"/>
      <c r="D248" s="7"/>
      <c r="E248" s="7"/>
      <c r="F248" s="7"/>
      <c r="G248" s="91"/>
      <c r="H248" s="7"/>
      <c r="I248" s="7"/>
      <c r="K248"/>
      <c r="L248"/>
      <c r="M248"/>
      <c r="N248"/>
      <c r="O248"/>
      <c r="P248"/>
      <c r="Q248"/>
      <c r="R248"/>
      <c r="S248"/>
      <c r="T248"/>
      <c r="U248"/>
      <c r="V248"/>
      <c r="W248"/>
      <c r="X248"/>
    </row>
    <row r="249" spans="1:24" s="10" customFormat="1" x14ac:dyDescent="0.5">
      <c r="A249" s="7"/>
      <c r="B249" s="124"/>
      <c r="C249" s="7"/>
      <c r="D249" s="7"/>
      <c r="E249" s="7"/>
      <c r="F249" s="7"/>
      <c r="G249" s="91"/>
      <c r="H249" s="7"/>
      <c r="I249" s="7"/>
      <c r="K249"/>
      <c r="L249"/>
      <c r="M249"/>
      <c r="N249"/>
      <c r="O249"/>
      <c r="P249"/>
      <c r="Q249"/>
      <c r="R249"/>
      <c r="S249"/>
      <c r="T249"/>
      <c r="U249"/>
      <c r="V249"/>
      <c r="W249"/>
      <c r="X249"/>
    </row>
    <row r="250" spans="1:24" s="10" customFormat="1" x14ac:dyDescent="0.5">
      <c r="A250" s="7"/>
      <c r="B250" s="124"/>
      <c r="C250" s="7"/>
      <c r="D250" s="7"/>
      <c r="E250" s="7"/>
      <c r="F250" s="7"/>
      <c r="G250" s="91"/>
      <c r="H250" s="7"/>
      <c r="I250" s="7"/>
      <c r="K250"/>
      <c r="L250"/>
      <c r="M250"/>
      <c r="N250"/>
      <c r="O250"/>
      <c r="P250"/>
      <c r="Q250"/>
      <c r="R250"/>
      <c r="S250"/>
      <c r="T250"/>
      <c r="U250"/>
      <c r="V250"/>
      <c r="W250"/>
      <c r="X250"/>
    </row>
    <row r="251" spans="1:24" s="10" customFormat="1" x14ac:dyDescent="0.5">
      <c r="A251" s="7"/>
      <c r="B251" s="124"/>
      <c r="C251" s="7"/>
      <c r="D251" s="7"/>
      <c r="E251" s="7"/>
      <c r="F251" s="7"/>
      <c r="G251" s="91"/>
      <c r="H251" s="7"/>
      <c r="I251" s="7"/>
      <c r="K251"/>
      <c r="L251"/>
      <c r="M251"/>
      <c r="N251"/>
      <c r="O251"/>
      <c r="P251"/>
      <c r="Q251"/>
      <c r="R251"/>
      <c r="S251"/>
      <c r="T251"/>
      <c r="U251"/>
      <c r="V251"/>
      <c r="W251"/>
      <c r="X251"/>
    </row>
    <row r="252" spans="1:24" s="10" customFormat="1" x14ac:dyDescent="0.5">
      <c r="A252" s="7"/>
      <c r="B252" s="124"/>
      <c r="C252" s="7"/>
      <c r="D252" s="7"/>
      <c r="E252" s="7"/>
      <c r="F252" s="7"/>
      <c r="G252" s="91"/>
      <c r="H252" s="7"/>
      <c r="I252" s="7"/>
      <c r="K252"/>
      <c r="L252"/>
      <c r="M252"/>
      <c r="N252"/>
      <c r="O252"/>
      <c r="P252"/>
      <c r="Q252"/>
      <c r="R252"/>
      <c r="S252"/>
      <c r="T252"/>
      <c r="U252"/>
      <c r="V252"/>
      <c r="W252"/>
      <c r="X252"/>
    </row>
    <row r="253" spans="1:24" s="10" customFormat="1" x14ac:dyDescent="0.5">
      <c r="A253" s="7"/>
      <c r="B253" s="124"/>
      <c r="C253" s="7"/>
      <c r="D253" s="7"/>
      <c r="E253" s="7"/>
      <c r="F253" s="7"/>
      <c r="G253" s="91"/>
      <c r="H253" s="7"/>
      <c r="I253" s="7"/>
      <c r="K253"/>
      <c r="L253"/>
      <c r="M253"/>
      <c r="N253"/>
      <c r="O253"/>
      <c r="P253"/>
      <c r="Q253"/>
      <c r="R253"/>
      <c r="S253"/>
      <c r="T253"/>
      <c r="U253"/>
      <c r="V253"/>
      <c r="W253"/>
      <c r="X253"/>
    </row>
    <row r="254" spans="1:24" s="10" customFormat="1" x14ac:dyDescent="0.5">
      <c r="A254" s="7"/>
      <c r="B254" s="124"/>
      <c r="C254" s="7"/>
      <c r="D254" s="7"/>
      <c r="E254" s="7"/>
      <c r="F254" s="7"/>
      <c r="G254" s="91"/>
      <c r="H254" s="7"/>
      <c r="I254" s="7"/>
      <c r="K254"/>
      <c r="L254"/>
      <c r="M254"/>
      <c r="N254"/>
      <c r="O254"/>
      <c r="P254"/>
      <c r="Q254"/>
      <c r="R254"/>
      <c r="S254"/>
      <c r="T254"/>
      <c r="U254"/>
      <c r="V254"/>
      <c r="W254"/>
      <c r="X254"/>
    </row>
    <row r="255" spans="1:24" s="10" customFormat="1" x14ac:dyDescent="0.5">
      <c r="A255" s="7"/>
      <c r="B255" s="124"/>
      <c r="C255" s="7"/>
      <c r="D255" s="7"/>
      <c r="E255" s="7"/>
      <c r="F255" s="7"/>
      <c r="G255" s="91"/>
      <c r="H255" s="7"/>
      <c r="I255" s="7"/>
      <c r="K255"/>
      <c r="L255"/>
      <c r="M255"/>
      <c r="N255"/>
      <c r="O255"/>
      <c r="P255"/>
      <c r="Q255"/>
      <c r="R255"/>
      <c r="S255"/>
      <c r="T255"/>
      <c r="U255"/>
      <c r="V255"/>
      <c r="W255"/>
      <c r="X255"/>
    </row>
    <row r="256" spans="1:24" s="10" customFormat="1" x14ac:dyDescent="0.5">
      <c r="A256" s="7"/>
      <c r="B256" s="124"/>
      <c r="C256" s="7"/>
      <c r="D256" s="7"/>
      <c r="E256" s="7"/>
      <c r="F256" s="7"/>
      <c r="G256" s="91"/>
      <c r="H256" s="7"/>
      <c r="I256" s="7"/>
      <c r="K256"/>
      <c r="L256"/>
      <c r="M256"/>
      <c r="N256"/>
      <c r="O256"/>
      <c r="P256"/>
      <c r="Q256"/>
      <c r="R256"/>
      <c r="S256"/>
      <c r="T256"/>
      <c r="U256"/>
      <c r="V256"/>
      <c r="W256"/>
      <c r="X256"/>
    </row>
    <row r="257" spans="1:24" s="10" customFormat="1" x14ac:dyDescent="0.5">
      <c r="A257" s="7"/>
      <c r="B257" s="124"/>
      <c r="C257" s="7"/>
      <c r="D257" s="7"/>
      <c r="E257" s="7"/>
      <c r="F257" s="7"/>
      <c r="G257" s="91"/>
      <c r="H257" s="7"/>
      <c r="I257" s="7"/>
      <c r="K257"/>
      <c r="L257"/>
      <c r="M257"/>
      <c r="N257"/>
      <c r="O257"/>
      <c r="P257"/>
      <c r="Q257"/>
      <c r="R257"/>
      <c r="S257"/>
      <c r="T257"/>
      <c r="U257"/>
      <c r="V257"/>
      <c r="W257"/>
      <c r="X257"/>
    </row>
    <row r="258" spans="1:24" s="10" customFormat="1" x14ac:dyDescent="0.5">
      <c r="A258" s="7"/>
      <c r="B258" s="124"/>
      <c r="C258" s="7"/>
      <c r="D258" s="7"/>
      <c r="E258" s="7"/>
      <c r="F258" s="7"/>
      <c r="G258" s="91"/>
      <c r="H258" s="7"/>
      <c r="I258" s="7"/>
      <c r="K258"/>
      <c r="L258"/>
      <c r="M258"/>
      <c r="N258"/>
      <c r="O258"/>
      <c r="P258"/>
      <c r="Q258"/>
      <c r="R258"/>
      <c r="S258"/>
      <c r="T258"/>
      <c r="U258"/>
      <c r="V258"/>
      <c r="W258"/>
      <c r="X258"/>
    </row>
    <row r="259" spans="1:24" s="10" customFormat="1" x14ac:dyDescent="0.5">
      <c r="A259" s="7"/>
      <c r="B259" s="124"/>
      <c r="C259" s="7"/>
      <c r="D259" s="7"/>
      <c r="E259" s="7"/>
      <c r="F259" s="7"/>
      <c r="G259" s="91"/>
      <c r="H259" s="7"/>
      <c r="I259" s="7"/>
      <c r="K259"/>
      <c r="L259"/>
      <c r="M259"/>
      <c r="N259"/>
      <c r="O259"/>
      <c r="P259"/>
      <c r="Q259"/>
      <c r="R259"/>
      <c r="S259"/>
      <c r="T259"/>
      <c r="U259"/>
      <c r="V259"/>
      <c r="W259"/>
      <c r="X259"/>
    </row>
    <row r="260" spans="1:24" s="10" customFormat="1" x14ac:dyDescent="0.5">
      <c r="A260" s="7"/>
      <c r="B260" s="124"/>
      <c r="C260" s="7"/>
      <c r="D260" s="7"/>
      <c r="E260" s="7"/>
      <c r="F260" s="7"/>
      <c r="G260" s="91"/>
      <c r="H260" s="7"/>
      <c r="I260" s="7"/>
      <c r="K260"/>
      <c r="L260"/>
      <c r="M260"/>
      <c r="N260"/>
      <c r="O260"/>
      <c r="P260"/>
      <c r="Q260"/>
      <c r="R260"/>
      <c r="S260"/>
      <c r="T260"/>
      <c r="U260"/>
      <c r="V260"/>
      <c r="W260"/>
      <c r="X260"/>
    </row>
    <row r="261" spans="1:24" s="10" customFormat="1" x14ac:dyDescent="0.5">
      <c r="A261" s="7"/>
      <c r="B261" s="124"/>
      <c r="C261" s="7"/>
      <c r="D261" s="7"/>
      <c r="E261" s="7"/>
      <c r="F261" s="7"/>
      <c r="G261" s="91"/>
      <c r="H261" s="7"/>
      <c r="I261" s="7"/>
      <c r="K261"/>
      <c r="L261"/>
      <c r="M261"/>
      <c r="N261"/>
      <c r="O261"/>
      <c r="P261"/>
      <c r="Q261"/>
      <c r="R261"/>
      <c r="S261"/>
      <c r="T261"/>
      <c r="U261"/>
      <c r="V261"/>
      <c r="W261"/>
      <c r="X261"/>
    </row>
    <row r="262" spans="1:24" s="10" customFormat="1" x14ac:dyDescent="0.5">
      <c r="A262" s="7"/>
      <c r="B262" s="124"/>
      <c r="C262" s="7"/>
      <c r="D262" s="7"/>
      <c r="E262" s="7"/>
      <c r="F262" s="7"/>
      <c r="G262" s="91"/>
      <c r="H262" s="7"/>
      <c r="I262" s="7"/>
      <c r="K262"/>
      <c r="L262"/>
      <c r="M262"/>
      <c r="N262"/>
      <c r="O262"/>
      <c r="P262"/>
      <c r="Q262"/>
      <c r="R262"/>
      <c r="S262"/>
      <c r="T262"/>
      <c r="U262"/>
      <c r="V262"/>
      <c r="W262"/>
      <c r="X262"/>
    </row>
    <row r="263" spans="1:24" s="10" customFormat="1" x14ac:dyDescent="0.5">
      <c r="A263" s="7"/>
      <c r="B263" s="124"/>
      <c r="C263" s="7"/>
      <c r="D263" s="7"/>
      <c r="E263" s="7"/>
      <c r="F263" s="7"/>
      <c r="G263" s="91"/>
      <c r="H263" s="7"/>
      <c r="I263" s="7"/>
      <c r="K263"/>
      <c r="L263"/>
      <c r="M263"/>
      <c r="N263"/>
      <c r="O263"/>
      <c r="P263"/>
      <c r="Q263"/>
      <c r="R263"/>
      <c r="S263"/>
      <c r="T263"/>
      <c r="U263"/>
      <c r="V263"/>
      <c r="W263"/>
      <c r="X263"/>
    </row>
    <row r="264" spans="1:24" s="10" customFormat="1" x14ac:dyDescent="0.5">
      <c r="A264" s="7"/>
      <c r="B264" s="124"/>
      <c r="C264" s="7"/>
      <c r="D264" s="7"/>
      <c r="E264" s="7"/>
      <c r="F264" s="7"/>
      <c r="G264" s="91"/>
      <c r="H264" s="7"/>
      <c r="I264" s="7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</row>
    <row r="265" spans="1:24" s="10" customFormat="1" x14ac:dyDescent="0.5">
      <c r="A265" s="7"/>
      <c r="B265" s="124"/>
      <c r="C265" s="7"/>
      <c r="D265" s="7"/>
      <c r="E265" s="7"/>
      <c r="F265" s="7"/>
      <c r="G265" s="91"/>
      <c r="H265" s="7"/>
      <c r="I265" s="7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</row>
    <row r="266" spans="1:24" s="10" customFormat="1" x14ac:dyDescent="0.5">
      <c r="A266" s="7"/>
      <c r="B266" s="124"/>
      <c r="C266" s="7"/>
      <c r="D266" s="7"/>
      <c r="E266" s="7"/>
      <c r="F266" s="7"/>
      <c r="G266" s="91"/>
      <c r="H266" s="7"/>
      <c r="I266" s="7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</row>
    <row r="267" spans="1:24" s="10" customFormat="1" x14ac:dyDescent="0.5">
      <c r="A267" s="7"/>
      <c r="B267" s="124"/>
      <c r="C267" s="7"/>
      <c r="D267" s="7"/>
      <c r="E267" s="7"/>
      <c r="F267" s="7"/>
      <c r="G267" s="91"/>
      <c r="H267" s="7"/>
      <c r="I267" s="7"/>
      <c r="K267"/>
      <c r="L267"/>
      <c r="M267"/>
      <c r="N267"/>
      <c r="O267"/>
      <c r="P267"/>
      <c r="Q267"/>
      <c r="R267"/>
      <c r="S267"/>
      <c r="T267"/>
      <c r="U267"/>
      <c r="V267"/>
      <c r="W267"/>
      <c r="X267"/>
    </row>
    <row r="268" spans="1:24" s="10" customFormat="1" x14ac:dyDescent="0.5">
      <c r="A268" s="7"/>
      <c r="B268" s="124"/>
      <c r="C268" s="7"/>
      <c r="D268" s="7"/>
      <c r="E268" s="7"/>
      <c r="F268" s="7"/>
      <c r="G268" s="91"/>
      <c r="H268" s="7"/>
      <c r="I268" s="7"/>
      <c r="K268"/>
      <c r="L268"/>
      <c r="M268"/>
      <c r="N268"/>
      <c r="O268"/>
      <c r="P268"/>
      <c r="Q268"/>
      <c r="R268"/>
      <c r="S268"/>
      <c r="T268"/>
      <c r="U268"/>
      <c r="V268"/>
      <c r="W268"/>
      <c r="X268"/>
    </row>
    <row r="269" spans="1:24" s="10" customFormat="1" x14ac:dyDescent="0.5">
      <c r="A269" s="7"/>
      <c r="B269" s="124"/>
      <c r="C269" s="7"/>
      <c r="D269" s="7"/>
      <c r="E269" s="7"/>
      <c r="F269" s="7"/>
      <c r="G269" s="91"/>
      <c r="H269" s="7"/>
      <c r="I269" s="7"/>
      <c r="K269"/>
      <c r="L269"/>
      <c r="M269"/>
      <c r="N269"/>
      <c r="O269"/>
      <c r="P269"/>
      <c r="Q269"/>
      <c r="R269"/>
      <c r="S269"/>
      <c r="T269"/>
      <c r="U269"/>
      <c r="V269"/>
      <c r="W269"/>
      <c r="X269"/>
    </row>
    <row r="270" spans="1:24" s="10" customFormat="1" x14ac:dyDescent="0.5">
      <c r="A270" s="7"/>
      <c r="B270" s="124"/>
      <c r="C270" s="7"/>
      <c r="D270" s="7"/>
      <c r="E270" s="7"/>
      <c r="F270" s="7"/>
      <c r="G270" s="91"/>
      <c r="H270" s="7"/>
      <c r="I270" s="7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</row>
    <row r="271" spans="1:24" s="10" customFormat="1" x14ac:dyDescent="0.5">
      <c r="A271" s="7"/>
      <c r="B271" s="124"/>
      <c r="C271" s="7"/>
      <c r="D271" s="7"/>
      <c r="E271" s="7"/>
      <c r="F271" s="7"/>
      <c r="G271" s="91"/>
      <c r="H271" s="7"/>
      <c r="I271" s="7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</row>
    <row r="272" spans="1:24" s="10" customFormat="1" x14ac:dyDescent="0.5">
      <c r="A272" s="7"/>
      <c r="B272" s="124"/>
      <c r="C272" s="7"/>
      <c r="D272" s="7"/>
      <c r="E272" s="7"/>
      <c r="F272" s="7"/>
      <c r="G272" s="91"/>
      <c r="H272" s="7"/>
      <c r="I272" s="7"/>
      <c r="K272"/>
      <c r="L272"/>
      <c r="M272"/>
      <c r="N272"/>
      <c r="O272"/>
      <c r="P272"/>
      <c r="Q272"/>
      <c r="R272"/>
      <c r="S272"/>
      <c r="T272"/>
      <c r="U272"/>
      <c r="V272"/>
      <c r="W272"/>
      <c r="X272"/>
    </row>
    <row r="273" spans="1:24" s="10" customFormat="1" x14ac:dyDescent="0.5">
      <c r="A273" s="7"/>
      <c r="B273" s="124"/>
      <c r="C273" s="7"/>
      <c r="D273" s="7"/>
      <c r="E273" s="7"/>
      <c r="F273" s="7"/>
      <c r="G273" s="91"/>
      <c r="H273" s="7"/>
      <c r="I273" s="7"/>
      <c r="K273"/>
      <c r="L273"/>
      <c r="M273"/>
      <c r="N273"/>
      <c r="O273"/>
      <c r="P273"/>
      <c r="Q273"/>
      <c r="R273"/>
      <c r="S273"/>
      <c r="T273"/>
      <c r="U273"/>
      <c r="V273"/>
      <c r="W273"/>
      <c r="X273"/>
    </row>
    <row r="274" spans="1:24" s="10" customFormat="1" x14ac:dyDescent="0.5">
      <c r="A274" s="7"/>
      <c r="B274" s="124"/>
      <c r="C274" s="7"/>
      <c r="D274" s="7"/>
      <c r="E274" s="7"/>
      <c r="F274" s="7"/>
      <c r="G274" s="91"/>
      <c r="H274" s="7"/>
      <c r="I274" s="7"/>
      <c r="K274"/>
      <c r="L274"/>
      <c r="M274"/>
      <c r="N274"/>
      <c r="O274"/>
      <c r="P274"/>
      <c r="Q274"/>
      <c r="R274"/>
      <c r="S274"/>
      <c r="T274"/>
      <c r="U274"/>
      <c r="V274"/>
      <c r="W274"/>
      <c r="X274"/>
    </row>
    <row r="275" spans="1:24" s="10" customFormat="1" x14ac:dyDescent="0.5">
      <c r="A275" s="7"/>
      <c r="B275" s="124"/>
      <c r="C275" s="7"/>
      <c r="D275" s="7"/>
      <c r="E275" s="7"/>
      <c r="F275" s="7"/>
      <c r="G275" s="91"/>
      <c r="H275" s="7"/>
      <c r="I275" s="7"/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</row>
    <row r="276" spans="1:24" s="10" customFormat="1" x14ac:dyDescent="0.5">
      <c r="A276" s="7"/>
      <c r="B276" s="124"/>
      <c r="C276" s="7"/>
      <c r="D276" s="7"/>
      <c r="E276" s="7"/>
      <c r="F276" s="7"/>
      <c r="G276" s="91"/>
      <c r="H276" s="7"/>
      <c r="I276" s="7"/>
      <c r="K276"/>
      <c r="L276"/>
      <c r="M276"/>
      <c r="N276"/>
      <c r="O276"/>
      <c r="P276"/>
      <c r="Q276"/>
      <c r="R276"/>
      <c r="S276"/>
      <c r="T276"/>
      <c r="U276"/>
      <c r="V276"/>
      <c r="W276"/>
      <c r="X276"/>
    </row>
    <row r="277" spans="1:24" s="10" customFormat="1" x14ac:dyDescent="0.5">
      <c r="A277" s="7"/>
      <c r="B277" s="124"/>
      <c r="C277" s="7"/>
      <c r="D277" s="7"/>
      <c r="E277" s="7"/>
      <c r="F277" s="7"/>
      <c r="G277" s="91"/>
      <c r="H277" s="7"/>
      <c r="I277" s="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</row>
    <row r="278" spans="1:24" s="10" customFormat="1" x14ac:dyDescent="0.5">
      <c r="A278" s="7"/>
      <c r="B278" s="124"/>
      <c r="C278" s="7"/>
      <c r="D278" s="7"/>
      <c r="E278" s="7"/>
      <c r="F278" s="7"/>
      <c r="G278" s="91"/>
      <c r="H278" s="7"/>
      <c r="I278" s="7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</row>
    <row r="279" spans="1:24" s="10" customFormat="1" x14ac:dyDescent="0.5">
      <c r="A279" s="7"/>
      <c r="B279" s="124"/>
      <c r="C279" s="7"/>
      <c r="D279" s="7"/>
      <c r="E279" s="7"/>
      <c r="F279" s="7"/>
      <c r="G279" s="91"/>
      <c r="H279" s="7"/>
      <c r="I279" s="7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</row>
    <row r="280" spans="1:24" s="10" customFormat="1" x14ac:dyDescent="0.5">
      <c r="A280" s="7"/>
      <c r="B280" s="124"/>
      <c r="C280" s="7"/>
      <c r="D280" s="7"/>
      <c r="E280" s="7"/>
      <c r="F280" s="7"/>
      <c r="G280" s="91"/>
      <c r="H280" s="7"/>
      <c r="I280" s="7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</row>
    <row r="281" spans="1:24" s="10" customFormat="1" x14ac:dyDescent="0.5">
      <c r="A281" s="7"/>
      <c r="B281" s="124"/>
      <c r="C281" s="7"/>
      <c r="D281" s="7"/>
      <c r="E281" s="7"/>
      <c r="F281" s="7"/>
      <c r="G281" s="91"/>
      <c r="H281" s="7"/>
      <c r="I281" s="7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</row>
    <row r="282" spans="1:24" s="10" customFormat="1" x14ac:dyDescent="0.5">
      <c r="A282" s="7"/>
      <c r="B282" s="124"/>
      <c r="C282" s="7"/>
      <c r="D282" s="7"/>
      <c r="E282" s="7"/>
      <c r="F282" s="7"/>
      <c r="G282" s="91"/>
      <c r="H282" s="7"/>
      <c r="I282" s="7"/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</row>
    <row r="283" spans="1:24" s="10" customFormat="1" x14ac:dyDescent="0.5">
      <c r="A283" s="7"/>
      <c r="B283" s="124"/>
      <c r="C283" s="7"/>
      <c r="D283" s="7"/>
      <c r="E283" s="7"/>
      <c r="F283" s="7"/>
      <c r="G283" s="91"/>
      <c r="H283" s="7"/>
      <c r="I283" s="7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</row>
    <row r="284" spans="1:24" s="10" customFormat="1" x14ac:dyDescent="0.5">
      <c r="A284" s="7"/>
      <c r="B284" s="124"/>
      <c r="C284" s="7"/>
      <c r="D284" s="7"/>
      <c r="E284" s="7"/>
      <c r="F284" s="7"/>
      <c r="G284" s="91"/>
      <c r="H284" s="7"/>
      <c r="I284" s="7"/>
      <c r="K284"/>
      <c r="L284"/>
      <c r="M284"/>
      <c r="N284"/>
      <c r="O284"/>
      <c r="P284"/>
      <c r="Q284"/>
      <c r="R284"/>
      <c r="S284"/>
      <c r="T284"/>
      <c r="U284"/>
      <c r="V284"/>
      <c r="W284"/>
      <c r="X284"/>
    </row>
    <row r="285" spans="1:24" s="10" customFormat="1" x14ac:dyDescent="0.5">
      <c r="A285" s="7"/>
      <c r="B285" s="124"/>
      <c r="C285" s="7"/>
      <c r="D285" s="7"/>
      <c r="E285" s="7"/>
      <c r="F285" s="7"/>
      <c r="G285" s="91"/>
      <c r="H285" s="7"/>
      <c r="I285" s="7"/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</row>
    <row r="286" spans="1:24" s="10" customFormat="1" x14ac:dyDescent="0.5">
      <c r="A286" s="7"/>
      <c r="B286" s="124"/>
      <c r="C286" s="7"/>
      <c r="D286" s="7"/>
      <c r="E286" s="7"/>
      <c r="F286" s="7"/>
      <c r="G286" s="91"/>
      <c r="H286" s="7"/>
      <c r="I286" s="7"/>
      <c r="K286"/>
      <c r="L286"/>
      <c r="M286"/>
      <c r="N286"/>
      <c r="O286"/>
      <c r="P286"/>
      <c r="Q286"/>
      <c r="R286"/>
      <c r="S286"/>
      <c r="T286"/>
      <c r="U286"/>
      <c r="V286"/>
      <c r="W286"/>
      <c r="X286"/>
    </row>
    <row r="287" spans="1:24" s="10" customFormat="1" x14ac:dyDescent="0.5">
      <c r="A287" s="7"/>
      <c r="B287" s="124"/>
      <c r="C287" s="7"/>
      <c r="D287" s="7"/>
      <c r="E287" s="7"/>
      <c r="F287" s="7"/>
      <c r="G287" s="91"/>
      <c r="H287" s="7"/>
      <c r="I287" s="7"/>
      <c r="K287"/>
      <c r="L287"/>
      <c r="M287"/>
      <c r="N287"/>
      <c r="O287"/>
      <c r="P287"/>
      <c r="Q287"/>
      <c r="R287"/>
      <c r="S287"/>
      <c r="T287"/>
      <c r="U287"/>
      <c r="V287"/>
      <c r="W287"/>
      <c r="X287"/>
    </row>
    <row r="288" spans="1:24" s="10" customFormat="1" x14ac:dyDescent="0.5">
      <c r="A288" s="7"/>
      <c r="B288" s="124"/>
      <c r="C288" s="7"/>
      <c r="D288" s="7"/>
      <c r="E288" s="7"/>
      <c r="F288" s="7"/>
      <c r="G288" s="91"/>
      <c r="H288" s="7"/>
      <c r="I288" s="7"/>
      <c r="K288"/>
      <c r="L288"/>
      <c r="M288"/>
      <c r="N288"/>
      <c r="O288"/>
      <c r="P288"/>
      <c r="Q288"/>
      <c r="R288"/>
      <c r="S288"/>
      <c r="T288"/>
      <c r="U288"/>
      <c r="V288"/>
      <c r="W288"/>
      <c r="X288"/>
    </row>
    <row r="289" spans="1:24" s="10" customFormat="1" x14ac:dyDescent="0.5">
      <c r="A289" s="7"/>
      <c r="B289" s="124"/>
      <c r="C289" s="7"/>
      <c r="D289" s="7"/>
      <c r="E289" s="7"/>
      <c r="F289" s="7"/>
      <c r="G289" s="91"/>
      <c r="H289" s="7"/>
      <c r="I289" s="7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</row>
    <row r="290" spans="1:24" s="10" customFormat="1" x14ac:dyDescent="0.5">
      <c r="A290" s="7"/>
      <c r="B290" s="124"/>
      <c r="C290" s="7"/>
      <c r="D290" s="7"/>
      <c r="E290" s="7"/>
      <c r="F290" s="7"/>
      <c r="G290" s="91"/>
      <c r="H290" s="7"/>
      <c r="I290" s="7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</row>
    <row r="291" spans="1:24" s="10" customFormat="1" x14ac:dyDescent="0.5">
      <c r="A291" s="7"/>
      <c r="B291" s="124"/>
      <c r="C291" s="7"/>
      <c r="D291" s="7"/>
      <c r="E291" s="7"/>
      <c r="F291" s="7"/>
      <c r="G291" s="91"/>
      <c r="H291" s="7"/>
      <c r="I291" s="7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</row>
    <row r="292" spans="1:24" s="10" customFormat="1" x14ac:dyDescent="0.5">
      <c r="A292" s="7"/>
      <c r="B292" s="124"/>
      <c r="C292" s="7"/>
      <c r="D292" s="7"/>
      <c r="E292" s="7"/>
      <c r="F292" s="7"/>
      <c r="G292" s="91"/>
      <c r="H292" s="7"/>
      <c r="I292" s="7"/>
      <c r="K292"/>
      <c r="L292"/>
      <c r="M292"/>
      <c r="N292"/>
      <c r="O292"/>
      <c r="P292"/>
      <c r="Q292"/>
      <c r="R292"/>
      <c r="S292"/>
      <c r="T292"/>
      <c r="U292"/>
      <c r="V292"/>
      <c r="W292"/>
      <c r="X292"/>
    </row>
    <row r="293" spans="1:24" s="10" customFormat="1" x14ac:dyDescent="0.5">
      <c r="A293" s="7"/>
      <c r="B293" s="124"/>
      <c r="C293" s="7"/>
      <c r="D293" s="7"/>
      <c r="E293" s="7"/>
      <c r="F293" s="7"/>
      <c r="G293" s="91"/>
      <c r="H293" s="7"/>
      <c r="I293" s="7"/>
      <c r="K293"/>
      <c r="L293"/>
      <c r="M293"/>
      <c r="N293"/>
      <c r="O293"/>
      <c r="P293"/>
      <c r="Q293"/>
      <c r="R293"/>
      <c r="S293"/>
      <c r="T293"/>
      <c r="U293"/>
      <c r="V293"/>
      <c r="W293"/>
      <c r="X293"/>
    </row>
    <row r="294" spans="1:24" s="10" customFormat="1" x14ac:dyDescent="0.5">
      <c r="A294" s="7"/>
      <c r="B294" s="124"/>
      <c r="C294" s="7"/>
      <c r="D294" s="7"/>
      <c r="E294" s="7"/>
      <c r="F294" s="7"/>
      <c r="G294" s="91"/>
      <c r="H294" s="7"/>
      <c r="I294" s="7"/>
      <c r="K294"/>
      <c r="L294"/>
      <c r="M294"/>
      <c r="N294"/>
      <c r="O294"/>
      <c r="P294"/>
      <c r="Q294"/>
      <c r="R294"/>
      <c r="S294"/>
      <c r="T294"/>
      <c r="U294"/>
      <c r="V294"/>
      <c r="W294"/>
      <c r="X294"/>
    </row>
    <row r="295" spans="1:24" s="10" customFormat="1" x14ac:dyDescent="0.5">
      <c r="A295" s="7"/>
      <c r="B295" s="124"/>
      <c r="C295" s="7"/>
      <c r="D295" s="7"/>
      <c r="E295" s="7"/>
      <c r="F295" s="7"/>
      <c r="G295" s="91"/>
      <c r="H295" s="7"/>
      <c r="I295" s="7"/>
      <c r="K295"/>
      <c r="L295"/>
      <c r="M295"/>
      <c r="N295"/>
      <c r="O295"/>
      <c r="P295"/>
      <c r="Q295"/>
      <c r="R295"/>
      <c r="S295"/>
      <c r="T295"/>
      <c r="U295"/>
      <c r="V295"/>
      <c r="W295"/>
      <c r="X295"/>
    </row>
    <row r="296" spans="1:24" s="10" customFormat="1" x14ac:dyDescent="0.5">
      <c r="A296" s="7"/>
      <c r="B296" s="124"/>
      <c r="C296" s="7"/>
      <c r="D296" s="7"/>
      <c r="E296" s="7"/>
      <c r="F296" s="7"/>
      <c r="G296" s="91"/>
      <c r="H296" s="7"/>
      <c r="I296" s="7"/>
      <c r="K296"/>
      <c r="L296"/>
      <c r="M296"/>
      <c r="N296"/>
      <c r="O296"/>
      <c r="P296"/>
      <c r="Q296"/>
      <c r="R296"/>
      <c r="S296"/>
      <c r="T296"/>
      <c r="U296"/>
      <c r="V296"/>
      <c r="W296"/>
      <c r="X296"/>
    </row>
    <row r="297" spans="1:24" s="10" customFormat="1" x14ac:dyDescent="0.5">
      <c r="A297" s="7"/>
      <c r="B297" s="124"/>
      <c r="C297" s="7"/>
      <c r="D297" s="7"/>
      <c r="E297" s="7"/>
      <c r="F297" s="7"/>
      <c r="G297" s="91"/>
      <c r="H297" s="7"/>
      <c r="I297" s="7"/>
      <c r="K297"/>
      <c r="L297"/>
      <c r="M297"/>
      <c r="N297"/>
      <c r="O297"/>
      <c r="P297"/>
      <c r="Q297"/>
      <c r="R297"/>
      <c r="S297"/>
      <c r="T297"/>
      <c r="U297"/>
      <c r="V297"/>
      <c r="W297"/>
      <c r="X297"/>
    </row>
    <row r="298" spans="1:24" s="10" customFormat="1" x14ac:dyDescent="0.5">
      <c r="A298" s="7"/>
      <c r="B298" s="124"/>
      <c r="C298" s="7"/>
      <c r="D298" s="7"/>
      <c r="E298" s="7"/>
      <c r="F298" s="7"/>
      <c r="G298" s="91"/>
      <c r="H298" s="7"/>
      <c r="I298" s="7"/>
      <c r="K298"/>
      <c r="L298"/>
      <c r="M298"/>
      <c r="N298"/>
      <c r="O298"/>
      <c r="P298"/>
      <c r="Q298"/>
      <c r="R298"/>
      <c r="S298"/>
      <c r="T298"/>
      <c r="U298"/>
      <c r="V298"/>
      <c r="W298"/>
      <c r="X298"/>
    </row>
    <row r="299" spans="1:24" s="10" customFormat="1" x14ac:dyDescent="0.5">
      <c r="A299" s="7"/>
      <c r="B299" s="124"/>
      <c r="C299" s="7"/>
      <c r="D299" s="7"/>
      <c r="E299" s="7"/>
      <c r="F299" s="7"/>
      <c r="G299" s="91"/>
      <c r="H299" s="7"/>
      <c r="I299" s="7"/>
      <c r="K299"/>
      <c r="L299"/>
      <c r="M299"/>
      <c r="N299"/>
      <c r="O299"/>
      <c r="P299"/>
      <c r="Q299"/>
      <c r="R299"/>
      <c r="S299"/>
      <c r="T299"/>
      <c r="U299"/>
      <c r="V299"/>
      <c r="W299"/>
      <c r="X299"/>
    </row>
    <row r="300" spans="1:24" s="10" customFormat="1" x14ac:dyDescent="0.5">
      <c r="A300" s="7"/>
      <c r="B300" s="124"/>
      <c r="C300" s="7"/>
      <c r="D300" s="7"/>
      <c r="E300" s="7"/>
      <c r="F300" s="7"/>
      <c r="G300" s="91"/>
      <c r="H300" s="7"/>
      <c r="I300" s="7"/>
      <c r="K300"/>
      <c r="L300"/>
      <c r="M300"/>
      <c r="N300"/>
      <c r="O300"/>
      <c r="P300"/>
      <c r="Q300"/>
      <c r="R300"/>
      <c r="S300"/>
      <c r="T300"/>
      <c r="U300"/>
      <c r="V300"/>
      <c r="W300"/>
      <c r="X300"/>
    </row>
    <row r="301" spans="1:24" s="10" customFormat="1" x14ac:dyDescent="0.5">
      <c r="A301" s="7"/>
      <c r="B301" s="124"/>
      <c r="C301" s="7"/>
      <c r="D301" s="7"/>
      <c r="E301" s="7"/>
      <c r="F301" s="7"/>
      <c r="G301" s="91"/>
      <c r="H301" s="7"/>
      <c r="I301" s="7"/>
      <c r="K301"/>
      <c r="L301"/>
      <c r="M301"/>
      <c r="N301"/>
      <c r="O301"/>
      <c r="P301"/>
      <c r="Q301"/>
      <c r="R301"/>
      <c r="S301"/>
      <c r="T301"/>
      <c r="U301"/>
      <c r="V301"/>
      <c r="W301"/>
      <c r="X301"/>
    </row>
    <row r="302" spans="1:24" s="10" customFormat="1" x14ac:dyDescent="0.5">
      <c r="A302" s="7"/>
      <c r="B302" s="124"/>
      <c r="C302" s="7"/>
      <c r="D302" s="7"/>
      <c r="E302" s="7"/>
      <c r="F302" s="7"/>
      <c r="G302" s="91"/>
      <c r="H302" s="7"/>
      <c r="I302" s="7"/>
      <c r="K302"/>
      <c r="L302"/>
      <c r="M302"/>
      <c r="N302"/>
      <c r="O302"/>
      <c r="P302"/>
      <c r="Q302"/>
      <c r="R302"/>
      <c r="S302"/>
      <c r="T302"/>
      <c r="U302"/>
      <c r="V302"/>
      <c r="W302"/>
      <c r="X302"/>
    </row>
    <row r="303" spans="1:24" s="10" customFormat="1" x14ac:dyDescent="0.5">
      <c r="A303" s="7"/>
      <c r="B303" s="124"/>
      <c r="C303" s="7"/>
      <c r="D303" s="7"/>
      <c r="E303" s="7"/>
      <c r="F303" s="7"/>
      <c r="G303" s="91"/>
      <c r="H303" s="7"/>
      <c r="I303" s="7"/>
      <c r="K303"/>
      <c r="L303"/>
      <c r="M303"/>
      <c r="N303"/>
      <c r="O303"/>
      <c r="P303"/>
      <c r="Q303"/>
      <c r="R303"/>
      <c r="S303"/>
      <c r="T303"/>
      <c r="U303"/>
      <c r="V303"/>
      <c r="W303"/>
      <c r="X303"/>
    </row>
    <row r="304" spans="1:24" s="10" customFormat="1" x14ac:dyDescent="0.5">
      <c r="A304" s="7"/>
      <c r="B304" s="124"/>
      <c r="C304" s="7"/>
      <c r="D304" s="7"/>
      <c r="E304" s="7"/>
      <c r="F304" s="7"/>
      <c r="G304" s="91"/>
      <c r="H304" s="7"/>
      <c r="I304" s="7"/>
      <c r="K304"/>
      <c r="L304"/>
      <c r="M304"/>
      <c r="N304"/>
      <c r="O304"/>
      <c r="P304"/>
      <c r="Q304"/>
      <c r="R304"/>
      <c r="S304"/>
      <c r="T304"/>
      <c r="U304"/>
      <c r="V304"/>
      <c r="W304"/>
      <c r="X304"/>
    </row>
    <row r="305" spans="1:24" s="10" customFormat="1" x14ac:dyDescent="0.5">
      <c r="A305" s="7"/>
      <c r="B305" s="124"/>
      <c r="C305" s="7"/>
      <c r="D305" s="7"/>
      <c r="E305" s="7"/>
      <c r="F305" s="7"/>
      <c r="G305" s="91"/>
      <c r="H305" s="7"/>
      <c r="I305" s="7"/>
      <c r="K305"/>
      <c r="L305"/>
      <c r="M305"/>
      <c r="N305"/>
      <c r="O305"/>
      <c r="P305"/>
      <c r="Q305"/>
      <c r="R305"/>
      <c r="S305"/>
      <c r="T305"/>
      <c r="U305"/>
      <c r="V305"/>
      <c r="W305"/>
      <c r="X305"/>
    </row>
    <row r="306" spans="1:24" s="10" customFormat="1" x14ac:dyDescent="0.5">
      <c r="A306" s="7"/>
      <c r="B306" s="124"/>
      <c r="C306" s="7"/>
      <c r="D306" s="7"/>
      <c r="E306" s="7"/>
      <c r="F306" s="7"/>
      <c r="G306" s="91"/>
      <c r="H306" s="7"/>
      <c r="I306" s="7"/>
      <c r="K306"/>
      <c r="L306"/>
      <c r="M306"/>
      <c r="N306"/>
      <c r="O306"/>
      <c r="P306"/>
      <c r="Q306"/>
      <c r="R306"/>
      <c r="S306"/>
      <c r="T306"/>
      <c r="U306"/>
      <c r="V306"/>
      <c r="W306"/>
      <c r="X306"/>
    </row>
    <row r="307" spans="1:24" s="10" customFormat="1" x14ac:dyDescent="0.5">
      <c r="A307" s="7"/>
      <c r="B307" s="124"/>
      <c r="C307" s="7"/>
      <c r="D307" s="7"/>
      <c r="E307" s="7"/>
      <c r="F307" s="7"/>
      <c r="G307" s="91"/>
      <c r="H307" s="7"/>
      <c r="I307" s="7"/>
      <c r="K307"/>
      <c r="L307"/>
      <c r="M307"/>
      <c r="N307"/>
      <c r="O307"/>
      <c r="P307"/>
      <c r="Q307"/>
      <c r="R307"/>
      <c r="S307"/>
      <c r="T307"/>
      <c r="U307"/>
      <c r="V307"/>
      <c r="W307"/>
      <c r="X307"/>
    </row>
    <row r="308" spans="1:24" s="10" customFormat="1" x14ac:dyDescent="0.5">
      <c r="A308" s="7"/>
      <c r="B308" s="124"/>
      <c r="C308" s="7"/>
      <c r="D308" s="7"/>
      <c r="E308" s="7"/>
      <c r="F308" s="7"/>
      <c r="G308" s="91"/>
      <c r="H308" s="7"/>
      <c r="I308" s="7"/>
      <c r="K308"/>
      <c r="L308"/>
      <c r="M308"/>
      <c r="N308"/>
      <c r="O308"/>
      <c r="P308"/>
      <c r="Q308"/>
      <c r="R308"/>
      <c r="S308"/>
      <c r="T308"/>
      <c r="U308"/>
      <c r="V308"/>
      <c r="W308"/>
      <c r="X308"/>
    </row>
    <row r="309" spans="1:24" s="10" customFormat="1" x14ac:dyDescent="0.5">
      <c r="A309" s="7"/>
      <c r="B309" s="124"/>
      <c r="C309" s="7"/>
      <c r="D309" s="7"/>
      <c r="E309" s="7"/>
      <c r="F309" s="7"/>
      <c r="G309" s="91"/>
      <c r="H309" s="7"/>
      <c r="I309" s="7"/>
      <c r="K309"/>
      <c r="L309"/>
      <c r="M309"/>
      <c r="N309"/>
      <c r="O309"/>
      <c r="P309"/>
      <c r="Q309"/>
      <c r="R309"/>
      <c r="S309"/>
      <c r="T309"/>
      <c r="U309"/>
      <c r="V309"/>
      <c r="W309"/>
      <c r="X309"/>
    </row>
    <row r="310" spans="1:24" s="10" customFormat="1" x14ac:dyDescent="0.5">
      <c r="A310" s="7"/>
      <c r="B310" s="124"/>
      <c r="C310" s="7"/>
      <c r="D310" s="7"/>
      <c r="E310" s="7"/>
      <c r="F310" s="7"/>
      <c r="G310" s="91"/>
      <c r="H310" s="7"/>
      <c r="I310" s="7"/>
      <c r="K310"/>
      <c r="L310"/>
      <c r="M310"/>
      <c r="N310"/>
      <c r="O310"/>
      <c r="P310"/>
      <c r="Q310"/>
      <c r="R310"/>
      <c r="S310"/>
      <c r="T310"/>
      <c r="U310"/>
      <c r="V310"/>
      <c r="W310"/>
      <c r="X310"/>
    </row>
    <row r="311" spans="1:24" s="10" customFormat="1" x14ac:dyDescent="0.5">
      <c r="A311" s="7"/>
      <c r="B311" s="124"/>
      <c r="C311" s="7"/>
      <c r="D311" s="7"/>
      <c r="E311" s="7"/>
      <c r="F311" s="7"/>
      <c r="G311" s="91"/>
      <c r="H311" s="7"/>
      <c r="I311" s="7"/>
      <c r="K311"/>
      <c r="L311"/>
      <c r="M311"/>
      <c r="N311"/>
      <c r="O311"/>
      <c r="P311"/>
      <c r="Q311"/>
      <c r="R311"/>
      <c r="S311"/>
      <c r="T311"/>
      <c r="U311"/>
      <c r="V311"/>
      <c r="W311"/>
      <c r="X311"/>
    </row>
    <row r="312" spans="1:24" s="10" customFormat="1" x14ac:dyDescent="0.5">
      <c r="A312" s="7"/>
      <c r="B312" s="124"/>
      <c r="C312" s="7"/>
      <c r="D312" s="7"/>
      <c r="E312" s="7"/>
      <c r="F312" s="7"/>
      <c r="G312" s="91"/>
      <c r="H312" s="7"/>
      <c r="I312" s="7"/>
      <c r="K312"/>
      <c r="L312"/>
      <c r="M312"/>
      <c r="N312"/>
      <c r="O312"/>
      <c r="P312"/>
      <c r="Q312"/>
      <c r="R312"/>
      <c r="S312"/>
      <c r="T312"/>
      <c r="U312"/>
      <c r="V312"/>
      <c r="W312"/>
      <c r="X312"/>
    </row>
    <row r="313" spans="1:24" s="10" customFormat="1" x14ac:dyDescent="0.5">
      <c r="A313" s="7"/>
      <c r="B313" s="124"/>
      <c r="C313" s="7"/>
      <c r="D313" s="7"/>
      <c r="E313" s="7"/>
      <c r="F313" s="7"/>
      <c r="G313" s="91"/>
      <c r="H313" s="7"/>
      <c r="I313" s="7"/>
      <c r="K313"/>
      <c r="L313"/>
      <c r="M313"/>
      <c r="N313"/>
      <c r="O313"/>
      <c r="P313"/>
      <c r="Q313"/>
      <c r="R313"/>
      <c r="S313"/>
      <c r="T313"/>
      <c r="U313"/>
      <c r="V313"/>
      <c r="W313"/>
      <c r="X313"/>
    </row>
    <row r="314" spans="1:24" s="10" customFormat="1" x14ac:dyDescent="0.5">
      <c r="A314" s="7"/>
      <c r="B314" s="124"/>
      <c r="C314" s="7"/>
      <c r="D314" s="7"/>
      <c r="E314" s="7"/>
      <c r="F314" s="7"/>
      <c r="G314" s="91"/>
      <c r="H314" s="7"/>
      <c r="I314" s="7"/>
      <c r="K314"/>
      <c r="L314"/>
      <c r="M314"/>
      <c r="N314"/>
      <c r="O314"/>
      <c r="P314"/>
      <c r="Q314"/>
      <c r="R314"/>
      <c r="S314"/>
      <c r="T314"/>
      <c r="U314"/>
      <c r="V314"/>
      <c r="W314"/>
      <c r="X314"/>
    </row>
    <row r="315" spans="1:24" s="10" customFormat="1" x14ac:dyDescent="0.5">
      <c r="A315" s="7"/>
      <c r="B315" s="124"/>
      <c r="C315" s="7"/>
      <c r="D315" s="7"/>
      <c r="E315" s="7"/>
      <c r="F315" s="7"/>
      <c r="G315" s="91"/>
      <c r="H315" s="7"/>
      <c r="I315" s="7"/>
      <c r="K315"/>
      <c r="L315"/>
      <c r="M315"/>
      <c r="N315"/>
      <c r="O315"/>
      <c r="P315"/>
      <c r="Q315"/>
      <c r="R315"/>
      <c r="S315"/>
      <c r="T315"/>
      <c r="U315"/>
      <c r="V315"/>
      <c r="W315"/>
      <c r="X315"/>
    </row>
    <row r="316" spans="1:24" s="10" customFormat="1" x14ac:dyDescent="0.5">
      <c r="A316" s="7"/>
      <c r="B316" s="124"/>
      <c r="C316" s="7"/>
      <c r="D316" s="7"/>
      <c r="E316" s="7"/>
      <c r="F316" s="7"/>
      <c r="G316" s="91"/>
      <c r="H316" s="7"/>
      <c r="I316" s="7"/>
      <c r="K316"/>
      <c r="L316"/>
      <c r="M316"/>
      <c r="N316"/>
      <c r="O316"/>
      <c r="P316"/>
      <c r="Q316"/>
      <c r="R316"/>
      <c r="S316"/>
      <c r="T316"/>
      <c r="U316"/>
      <c r="V316"/>
      <c r="W316"/>
      <c r="X316"/>
    </row>
    <row r="317" spans="1:24" s="10" customFormat="1" x14ac:dyDescent="0.5">
      <c r="A317" s="7"/>
      <c r="B317" s="124"/>
      <c r="C317" s="7"/>
      <c r="D317" s="7"/>
      <c r="E317" s="7"/>
      <c r="F317" s="7"/>
      <c r="G317" s="91"/>
      <c r="H317" s="7"/>
      <c r="I317" s="7"/>
      <c r="K317"/>
      <c r="L317"/>
      <c r="M317"/>
      <c r="N317"/>
      <c r="O317"/>
      <c r="P317"/>
      <c r="Q317"/>
      <c r="R317"/>
      <c r="S317"/>
      <c r="T317"/>
      <c r="U317"/>
      <c r="V317"/>
      <c r="W317"/>
      <c r="X317"/>
    </row>
    <row r="318" spans="1:24" s="10" customFormat="1" x14ac:dyDescent="0.5">
      <c r="A318" s="7"/>
      <c r="B318" s="124"/>
      <c r="C318" s="7"/>
      <c r="D318" s="7"/>
      <c r="E318" s="7"/>
      <c r="F318" s="7"/>
      <c r="G318" s="91"/>
      <c r="H318" s="7"/>
      <c r="I318" s="7"/>
      <c r="K318"/>
      <c r="L318"/>
      <c r="M318"/>
      <c r="N318"/>
      <c r="O318"/>
      <c r="P318"/>
      <c r="Q318"/>
      <c r="R318"/>
      <c r="S318"/>
      <c r="T318"/>
      <c r="U318"/>
      <c r="V318"/>
      <c r="W318"/>
      <c r="X318"/>
    </row>
    <row r="319" spans="1:24" s="10" customFormat="1" x14ac:dyDescent="0.5">
      <c r="A319" s="7"/>
      <c r="B319" s="124"/>
      <c r="C319" s="7"/>
      <c r="D319" s="7"/>
      <c r="E319" s="7"/>
      <c r="F319" s="7"/>
      <c r="G319" s="91"/>
      <c r="H319" s="7"/>
      <c r="I319" s="7"/>
      <c r="K319"/>
      <c r="L319"/>
      <c r="M319"/>
      <c r="N319"/>
      <c r="O319"/>
      <c r="P319"/>
      <c r="Q319"/>
      <c r="R319"/>
      <c r="S319"/>
      <c r="T319"/>
      <c r="U319"/>
      <c r="V319"/>
      <c r="W319"/>
      <c r="X319"/>
    </row>
    <row r="320" spans="1:24" s="10" customFormat="1" x14ac:dyDescent="0.5">
      <c r="A320" s="7"/>
      <c r="B320" s="124"/>
      <c r="C320" s="7"/>
      <c r="D320" s="7"/>
      <c r="E320" s="7"/>
      <c r="F320" s="7"/>
      <c r="G320" s="91"/>
      <c r="H320" s="7"/>
      <c r="I320" s="7"/>
      <c r="K320"/>
      <c r="L320"/>
      <c r="M320"/>
      <c r="N320"/>
      <c r="O320"/>
      <c r="P320"/>
      <c r="Q320"/>
      <c r="R320"/>
      <c r="S320"/>
      <c r="T320"/>
      <c r="U320"/>
      <c r="V320"/>
      <c r="W320"/>
      <c r="X320"/>
    </row>
    <row r="321" spans="1:24" s="10" customFormat="1" x14ac:dyDescent="0.5">
      <c r="A321" s="7"/>
      <c r="B321" s="124"/>
      <c r="C321" s="7"/>
      <c r="D321" s="7"/>
      <c r="E321" s="7"/>
      <c r="F321" s="7"/>
      <c r="G321" s="91"/>
      <c r="H321" s="7"/>
      <c r="I321" s="7"/>
      <c r="K321"/>
      <c r="L321"/>
      <c r="M321"/>
      <c r="N321"/>
      <c r="O321"/>
      <c r="P321"/>
      <c r="Q321"/>
      <c r="R321"/>
      <c r="S321"/>
      <c r="T321"/>
      <c r="U321"/>
      <c r="V321"/>
      <c r="W321"/>
      <c r="X321"/>
    </row>
    <row r="322" spans="1:24" s="10" customFormat="1" x14ac:dyDescent="0.5">
      <c r="A322" s="7"/>
      <c r="B322" s="124"/>
      <c r="C322" s="7"/>
      <c r="D322" s="7"/>
      <c r="E322" s="7"/>
      <c r="F322" s="7"/>
      <c r="G322" s="91"/>
      <c r="H322" s="7"/>
      <c r="I322" s="7"/>
      <c r="K322"/>
      <c r="L322"/>
      <c r="M322"/>
      <c r="N322"/>
      <c r="O322"/>
      <c r="P322"/>
      <c r="Q322"/>
      <c r="R322"/>
      <c r="S322"/>
      <c r="T322"/>
      <c r="U322"/>
      <c r="V322"/>
      <c r="W322"/>
      <c r="X322"/>
    </row>
    <row r="323" spans="1:24" s="10" customFormat="1" x14ac:dyDescent="0.5">
      <c r="A323" s="7"/>
      <c r="B323" s="124"/>
      <c r="C323" s="7"/>
      <c r="D323" s="7"/>
      <c r="E323" s="7"/>
      <c r="F323" s="7"/>
      <c r="G323" s="91"/>
      <c r="H323" s="7"/>
      <c r="I323" s="7"/>
      <c r="K323"/>
      <c r="L323"/>
      <c r="M323"/>
      <c r="N323"/>
      <c r="O323"/>
      <c r="P323"/>
      <c r="Q323"/>
      <c r="R323"/>
      <c r="S323"/>
      <c r="T323"/>
      <c r="U323"/>
      <c r="V323"/>
      <c r="W323"/>
      <c r="X323"/>
    </row>
    <row r="324" spans="1:24" s="10" customFormat="1" x14ac:dyDescent="0.5">
      <c r="A324" s="7"/>
      <c r="B324" s="124"/>
      <c r="C324" s="7"/>
      <c r="D324" s="7"/>
      <c r="E324" s="7"/>
      <c r="F324" s="7"/>
      <c r="G324" s="91"/>
      <c r="H324" s="7"/>
      <c r="I324" s="7"/>
      <c r="K324"/>
      <c r="L324"/>
      <c r="M324"/>
      <c r="N324"/>
      <c r="O324"/>
      <c r="P324"/>
      <c r="Q324"/>
      <c r="R324"/>
      <c r="S324"/>
      <c r="T324"/>
      <c r="U324"/>
      <c r="V324"/>
      <c r="W324"/>
      <c r="X324"/>
    </row>
    <row r="325" spans="1:24" s="10" customFormat="1" x14ac:dyDescent="0.5">
      <c r="A325" s="7"/>
      <c r="B325" s="124"/>
      <c r="C325" s="7"/>
      <c r="D325" s="7"/>
      <c r="E325" s="7"/>
      <c r="F325" s="7"/>
      <c r="G325" s="91"/>
      <c r="H325" s="7"/>
      <c r="I325" s="7"/>
      <c r="K325"/>
      <c r="L325"/>
      <c r="M325"/>
      <c r="N325"/>
      <c r="O325"/>
      <c r="P325"/>
      <c r="Q325"/>
      <c r="R325"/>
      <c r="S325"/>
      <c r="T325"/>
      <c r="U325"/>
      <c r="V325"/>
      <c r="W325"/>
      <c r="X325"/>
    </row>
    <row r="326" spans="1:24" s="10" customFormat="1" x14ac:dyDescent="0.5">
      <c r="A326" s="7"/>
      <c r="B326" s="124"/>
      <c r="C326" s="7"/>
      <c r="D326" s="7"/>
      <c r="E326" s="7"/>
      <c r="F326" s="7"/>
      <c r="G326" s="91"/>
      <c r="H326" s="7"/>
      <c r="I326" s="7"/>
      <c r="K326"/>
      <c r="L326"/>
      <c r="M326"/>
      <c r="N326"/>
      <c r="O326"/>
      <c r="P326"/>
      <c r="Q326"/>
      <c r="R326"/>
      <c r="S326"/>
      <c r="T326"/>
      <c r="U326"/>
      <c r="V326"/>
      <c r="W326"/>
      <c r="X326"/>
    </row>
    <row r="327" spans="1:24" s="10" customFormat="1" x14ac:dyDescent="0.5">
      <c r="A327" s="7"/>
      <c r="B327" s="124"/>
      <c r="C327" s="7"/>
      <c r="D327" s="7"/>
      <c r="E327" s="7"/>
      <c r="F327" s="7"/>
      <c r="G327" s="91"/>
      <c r="H327" s="7"/>
      <c r="I327" s="7"/>
      <c r="K327"/>
      <c r="L327"/>
      <c r="M327"/>
      <c r="N327"/>
      <c r="O327"/>
      <c r="P327"/>
      <c r="Q327"/>
      <c r="R327"/>
      <c r="S327"/>
      <c r="T327"/>
      <c r="U327"/>
      <c r="V327"/>
      <c r="W327"/>
      <c r="X327"/>
    </row>
    <row r="328" spans="1:24" s="10" customFormat="1" x14ac:dyDescent="0.5">
      <c r="A328" s="7"/>
      <c r="B328" s="124"/>
      <c r="C328" s="7"/>
      <c r="D328" s="7"/>
      <c r="E328" s="7"/>
      <c r="F328" s="7"/>
      <c r="G328" s="91"/>
      <c r="H328" s="7"/>
      <c r="I328" s="7"/>
      <c r="K328"/>
      <c r="L328"/>
      <c r="M328"/>
      <c r="N328"/>
      <c r="O328"/>
      <c r="P328"/>
      <c r="Q328"/>
      <c r="R328"/>
      <c r="S328"/>
      <c r="T328"/>
      <c r="U328"/>
      <c r="V328"/>
      <c r="W328"/>
      <c r="X328"/>
    </row>
    <row r="329" spans="1:24" s="10" customFormat="1" x14ac:dyDescent="0.5">
      <c r="A329" s="7"/>
      <c r="B329" s="124"/>
      <c r="C329" s="7"/>
      <c r="D329" s="7"/>
      <c r="E329" s="7"/>
      <c r="F329" s="7"/>
      <c r="G329" s="91"/>
      <c r="H329" s="7"/>
      <c r="I329" s="7"/>
      <c r="K329"/>
      <c r="L329"/>
      <c r="M329"/>
      <c r="N329"/>
      <c r="O329"/>
      <c r="P329"/>
      <c r="Q329"/>
      <c r="R329"/>
      <c r="S329"/>
      <c r="T329"/>
      <c r="U329"/>
      <c r="V329"/>
      <c r="W329"/>
      <c r="X329"/>
    </row>
    <row r="330" spans="1:24" s="10" customFormat="1" x14ac:dyDescent="0.5">
      <c r="A330" s="7"/>
      <c r="B330" s="124"/>
      <c r="C330" s="7"/>
      <c r="D330" s="7"/>
      <c r="E330" s="7"/>
      <c r="F330" s="7"/>
      <c r="G330" s="91"/>
      <c r="H330" s="7"/>
      <c r="I330" s="7"/>
      <c r="K330"/>
      <c r="L330"/>
      <c r="M330"/>
      <c r="N330"/>
      <c r="O330"/>
      <c r="P330"/>
      <c r="Q330"/>
      <c r="R330"/>
      <c r="S330"/>
      <c r="T330"/>
      <c r="U330"/>
      <c r="V330"/>
      <c r="W330"/>
      <c r="X330"/>
    </row>
    <row r="331" spans="1:24" s="10" customFormat="1" x14ac:dyDescent="0.5">
      <c r="A331" s="7"/>
      <c r="B331" s="124"/>
      <c r="C331" s="7"/>
      <c r="D331" s="7"/>
      <c r="E331" s="7"/>
      <c r="F331" s="7"/>
      <c r="G331" s="91"/>
      <c r="H331" s="7"/>
      <c r="I331" s="7"/>
      <c r="K331"/>
      <c r="L331"/>
      <c r="M331"/>
      <c r="N331"/>
      <c r="O331"/>
      <c r="P331"/>
      <c r="Q331"/>
      <c r="R331"/>
      <c r="S331"/>
      <c r="T331"/>
      <c r="U331"/>
      <c r="V331"/>
      <c r="W331"/>
      <c r="X331"/>
    </row>
    <row r="332" spans="1:24" s="10" customFormat="1" x14ac:dyDescent="0.5">
      <c r="A332" s="7"/>
      <c r="B332" s="124"/>
      <c r="C332" s="7"/>
      <c r="D332" s="7"/>
      <c r="E332" s="7"/>
      <c r="F332" s="7"/>
      <c r="G332" s="91"/>
      <c r="H332" s="7"/>
      <c r="I332" s="7"/>
      <c r="K332"/>
      <c r="L332"/>
      <c r="M332"/>
      <c r="N332"/>
      <c r="O332"/>
      <c r="P332"/>
      <c r="Q332"/>
      <c r="R332"/>
      <c r="S332"/>
      <c r="T332"/>
      <c r="U332"/>
      <c r="V332"/>
      <c r="W332"/>
      <c r="X332"/>
    </row>
    <row r="333" spans="1:24" s="10" customFormat="1" x14ac:dyDescent="0.5">
      <c r="A333" s="7"/>
      <c r="B333" s="124"/>
      <c r="C333" s="7"/>
      <c r="D333" s="7"/>
      <c r="E333" s="7"/>
      <c r="F333" s="7"/>
      <c r="G333" s="91"/>
      <c r="H333" s="7"/>
      <c r="I333" s="7"/>
      <c r="K333"/>
      <c r="L333"/>
      <c r="M333"/>
      <c r="N333"/>
      <c r="O333"/>
      <c r="P333"/>
      <c r="Q333"/>
      <c r="R333"/>
      <c r="S333"/>
      <c r="T333"/>
      <c r="U333"/>
      <c r="V333"/>
      <c r="W333"/>
      <c r="X333"/>
    </row>
    <row r="334" spans="1:24" s="10" customFormat="1" x14ac:dyDescent="0.5">
      <c r="A334" s="7"/>
      <c r="B334" s="124"/>
      <c r="C334" s="7"/>
      <c r="D334" s="7"/>
      <c r="E334" s="7"/>
      <c r="F334" s="7"/>
      <c r="G334" s="91"/>
      <c r="H334" s="7"/>
      <c r="I334" s="7"/>
      <c r="K334"/>
      <c r="L334"/>
      <c r="M334"/>
      <c r="N334"/>
      <c r="O334"/>
      <c r="P334"/>
      <c r="Q334"/>
      <c r="R334"/>
      <c r="S334"/>
      <c r="T334"/>
      <c r="U334"/>
      <c r="V334"/>
      <c r="W334"/>
      <c r="X334"/>
    </row>
    <row r="335" spans="1:24" s="10" customFormat="1" x14ac:dyDescent="0.5">
      <c r="A335" s="7"/>
      <c r="B335" s="124"/>
      <c r="C335" s="7"/>
      <c r="D335" s="7"/>
      <c r="E335" s="7"/>
      <c r="F335" s="7"/>
      <c r="G335" s="91"/>
      <c r="H335" s="7"/>
      <c r="I335" s="7"/>
      <c r="K335"/>
      <c r="L335"/>
      <c r="M335"/>
      <c r="N335"/>
      <c r="O335"/>
      <c r="P335"/>
      <c r="Q335"/>
      <c r="R335"/>
      <c r="S335"/>
      <c r="T335"/>
      <c r="U335"/>
      <c r="V335"/>
      <c r="W335"/>
      <c r="X335"/>
    </row>
    <row r="336" spans="1:24" s="10" customFormat="1" x14ac:dyDescent="0.5">
      <c r="A336" s="7"/>
      <c r="B336" s="124"/>
      <c r="C336" s="7"/>
      <c r="D336" s="7"/>
      <c r="E336" s="7"/>
      <c r="F336" s="7"/>
      <c r="G336" s="91"/>
      <c r="H336" s="7"/>
      <c r="I336" s="7"/>
      <c r="K336"/>
      <c r="L336"/>
      <c r="M336"/>
      <c r="N336"/>
      <c r="O336"/>
      <c r="P336"/>
      <c r="Q336"/>
      <c r="R336"/>
      <c r="S336"/>
      <c r="T336"/>
      <c r="U336"/>
      <c r="V336"/>
      <c r="W336"/>
      <c r="X336"/>
    </row>
    <row r="337" spans="1:24" s="10" customFormat="1" x14ac:dyDescent="0.5">
      <c r="A337" s="7"/>
      <c r="B337" s="124"/>
      <c r="C337" s="7"/>
      <c r="D337" s="7"/>
      <c r="E337" s="7"/>
      <c r="F337" s="7"/>
      <c r="G337" s="91"/>
      <c r="H337" s="7"/>
      <c r="I337" s="7"/>
      <c r="K337"/>
      <c r="L337"/>
      <c r="M337"/>
      <c r="N337"/>
      <c r="O337"/>
      <c r="P337"/>
      <c r="Q337"/>
      <c r="R337"/>
      <c r="S337"/>
      <c r="T337"/>
      <c r="U337"/>
      <c r="V337"/>
      <c r="W337"/>
      <c r="X337"/>
    </row>
    <row r="338" spans="1:24" s="10" customFormat="1" x14ac:dyDescent="0.5">
      <c r="A338" s="64"/>
      <c r="B338" s="125"/>
      <c r="C338" s="64"/>
      <c r="D338" s="64"/>
      <c r="E338" s="64"/>
      <c r="F338" s="64"/>
      <c r="G338" s="117"/>
      <c r="H338" s="64"/>
      <c r="I338" s="64"/>
      <c r="K338"/>
      <c r="L338"/>
      <c r="M338"/>
      <c r="N338"/>
      <c r="O338"/>
      <c r="P338"/>
      <c r="Q338"/>
      <c r="R338"/>
      <c r="S338"/>
      <c r="T338"/>
      <c r="U338"/>
      <c r="V338"/>
      <c r="W338"/>
      <c r="X338"/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X315"/>
  <sheetViews>
    <sheetView showGridLines="0" zoomScaleNormal="100" workbookViewId="0">
      <selection activeCell="B34" sqref="B34"/>
    </sheetView>
  </sheetViews>
  <sheetFormatPr defaultRowHeight="21.75" x14ac:dyDescent="0.5"/>
  <cols>
    <col min="1" max="1" width="9" style="65"/>
    <col min="2" max="2" width="38.375" style="10" customWidth="1"/>
    <col min="3" max="6" width="8.25" style="13" customWidth="1"/>
    <col min="7" max="7" width="8.25" style="30" customWidth="1"/>
    <col min="8" max="9" width="8.25" style="13" customWidth="1"/>
    <col min="10" max="10" width="9" style="10"/>
    <col min="11" max="11" width="9" style="58"/>
    <col min="12" max="17" width="7.5" style="38" customWidth="1"/>
    <col min="18" max="22" width="9" style="37"/>
    <col min="23" max="24" width="9" style="32"/>
  </cols>
  <sheetData>
    <row r="1" spans="1:24" ht="43.5" x14ac:dyDescent="0.5">
      <c r="A1" s="1" t="s">
        <v>0</v>
      </c>
      <c r="B1" s="1" t="s">
        <v>1</v>
      </c>
      <c r="C1" s="20" t="s">
        <v>2</v>
      </c>
      <c r="D1" s="1" t="s">
        <v>3</v>
      </c>
      <c r="E1" s="21" t="s">
        <v>4</v>
      </c>
      <c r="F1" s="1" t="s">
        <v>3</v>
      </c>
      <c r="G1" s="99" t="s">
        <v>5</v>
      </c>
      <c r="H1" s="1" t="s">
        <v>3</v>
      </c>
      <c r="I1" s="1"/>
      <c r="K1" s="55"/>
      <c r="L1" s="47"/>
      <c r="M1" s="47"/>
      <c r="N1" s="47"/>
      <c r="O1" s="47"/>
      <c r="P1" s="47"/>
      <c r="Q1" s="47"/>
      <c r="R1" s="48"/>
      <c r="S1" s="48"/>
      <c r="T1" s="48"/>
      <c r="U1" s="48"/>
      <c r="V1" s="48"/>
      <c r="W1" s="49"/>
      <c r="X1" s="49"/>
    </row>
    <row r="2" spans="1:24" x14ac:dyDescent="0.5">
      <c r="A2" s="59">
        <v>1</v>
      </c>
      <c r="B2" s="4" t="s">
        <v>6</v>
      </c>
      <c r="C2" s="5"/>
      <c r="D2" s="5"/>
      <c r="E2" s="5"/>
      <c r="F2" s="5"/>
      <c r="G2" s="25"/>
      <c r="H2" s="5"/>
      <c r="I2" s="5"/>
      <c r="K2" s="56" t="s">
        <v>12</v>
      </c>
      <c r="L2" s="50" t="s">
        <v>15</v>
      </c>
      <c r="M2" s="50" t="s">
        <v>16</v>
      </c>
      <c r="N2" s="50" t="s">
        <v>17</v>
      </c>
      <c r="O2" s="50" t="s">
        <v>18</v>
      </c>
      <c r="P2" s="50" t="s">
        <v>21</v>
      </c>
      <c r="Q2" s="51" t="s">
        <v>27</v>
      </c>
      <c r="R2" s="52" t="s">
        <v>36</v>
      </c>
      <c r="S2" s="52" t="s">
        <v>37</v>
      </c>
      <c r="T2" s="53" t="s">
        <v>38</v>
      </c>
      <c r="U2" s="53" t="s">
        <v>38</v>
      </c>
      <c r="V2" s="53" t="s">
        <v>46</v>
      </c>
      <c r="W2" s="54"/>
      <c r="X2" s="54"/>
    </row>
    <row r="3" spans="1:24" x14ac:dyDescent="0.5">
      <c r="A3" s="60">
        <v>1.1000000000000001</v>
      </c>
      <c r="B3" s="6" t="s">
        <v>7</v>
      </c>
      <c r="C3" s="7"/>
      <c r="D3" s="7"/>
      <c r="E3" s="7"/>
      <c r="F3" s="7"/>
      <c r="G3" s="26"/>
      <c r="H3" s="7"/>
      <c r="I3" s="7"/>
      <c r="K3" s="57" t="s">
        <v>13</v>
      </c>
      <c r="L3" s="34">
        <v>1</v>
      </c>
      <c r="M3" s="34">
        <v>1</v>
      </c>
      <c r="N3" s="34">
        <v>0.25</v>
      </c>
      <c r="O3" s="34">
        <v>1.5</v>
      </c>
      <c r="P3" s="34">
        <v>0.1</v>
      </c>
      <c r="Q3" s="34">
        <v>0.05</v>
      </c>
      <c r="R3" s="34"/>
      <c r="S3" s="34"/>
      <c r="T3" s="35">
        <v>7</v>
      </c>
      <c r="U3" s="35">
        <v>7</v>
      </c>
      <c r="V3" s="35"/>
      <c r="W3" s="33"/>
      <c r="X3" s="33"/>
    </row>
    <row r="4" spans="1:24" x14ac:dyDescent="0.5">
      <c r="A4" s="7"/>
      <c r="B4" s="8" t="s">
        <v>8</v>
      </c>
      <c r="C4" s="19">
        <f>L3*M3*O3</f>
        <v>1.5</v>
      </c>
      <c r="D4" s="11" t="s">
        <v>9</v>
      </c>
      <c r="E4" s="11">
        <v>6</v>
      </c>
      <c r="F4" s="11" t="s">
        <v>10</v>
      </c>
      <c r="G4" s="27">
        <f>C4*E4</f>
        <v>9</v>
      </c>
      <c r="H4" s="11" t="str">
        <f>D4</f>
        <v>ลบ.ม.</v>
      </c>
      <c r="I4" s="11"/>
      <c r="K4" s="58" t="s">
        <v>14</v>
      </c>
      <c r="L4" s="36">
        <v>0.8</v>
      </c>
      <c r="M4" s="36">
        <v>1.2</v>
      </c>
      <c r="N4" s="36">
        <v>0.25</v>
      </c>
      <c r="O4" s="36">
        <v>1.5</v>
      </c>
      <c r="P4" s="36">
        <v>0.1</v>
      </c>
      <c r="Q4" s="36">
        <v>0.05</v>
      </c>
      <c r="R4" s="36"/>
      <c r="S4" s="36"/>
      <c r="T4" s="37">
        <v>6</v>
      </c>
      <c r="U4" s="37">
        <v>8</v>
      </c>
    </row>
    <row r="5" spans="1:24" x14ac:dyDescent="0.5">
      <c r="A5" s="7"/>
      <c r="B5" s="8" t="s">
        <v>11</v>
      </c>
      <c r="C5" s="19">
        <f>L4*M4*O4</f>
        <v>1.44</v>
      </c>
      <c r="D5" s="11" t="s">
        <v>9</v>
      </c>
      <c r="E5" s="11">
        <v>2</v>
      </c>
      <c r="F5" s="11" t="s">
        <v>10</v>
      </c>
      <c r="G5" s="27">
        <f>C5*E5</f>
        <v>2.88</v>
      </c>
      <c r="H5" s="11" t="str">
        <f>D5</f>
        <v>ลบ.ม.</v>
      </c>
      <c r="I5" s="11"/>
      <c r="K5" s="58" t="s">
        <v>25</v>
      </c>
      <c r="L5" s="36">
        <v>0.25</v>
      </c>
      <c r="M5" s="36">
        <v>0.25</v>
      </c>
      <c r="N5" s="36">
        <v>1.5</v>
      </c>
      <c r="O5" s="36"/>
      <c r="P5" s="36"/>
      <c r="Q5" s="36"/>
      <c r="R5" s="36">
        <f>2*(L5-0.05)+2*(M5-0.05)</f>
        <v>0.8</v>
      </c>
      <c r="S5" s="36">
        <f>(N5/0.15)+1</f>
        <v>11</v>
      </c>
      <c r="T5" s="37">
        <v>4</v>
      </c>
    </row>
    <row r="6" spans="1:24" x14ac:dyDescent="0.5">
      <c r="A6" s="14"/>
      <c r="B6" s="15" t="s">
        <v>19</v>
      </c>
      <c r="C6" s="16"/>
      <c r="D6" s="14"/>
      <c r="E6" s="14"/>
      <c r="F6" s="14"/>
      <c r="G6" s="28">
        <f>SUM(G4:G5)</f>
        <v>11.879999999999999</v>
      </c>
      <c r="H6" s="14" t="s">
        <v>9</v>
      </c>
      <c r="I6" s="14"/>
      <c r="K6" s="58" t="s">
        <v>29</v>
      </c>
      <c r="L6" s="36">
        <v>6</v>
      </c>
      <c r="M6" s="36">
        <v>10.8</v>
      </c>
      <c r="N6" s="36">
        <v>0.1</v>
      </c>
      <c r="O6" s="36"/>
      <c r="P6" s="36"/>
      <c r="Q6" s="36"/>
      <c r="R6" s="36"/>
      <c r="S6" s="36"/>
    </row>
    <row r="7" spans="1:24" x14ac:dyDescent="0.5">
      <c r="A7" s="61">
        <v>1.2</v>
      </c>
      <c r="B7" s="2" t="s">
        <v>20</v>
      </c>
      <c r="C7" s="19"/>
      <c r="D7" s="11"/>
      <c r="E7" s="11"/>
      <c r="F7" s="11"/>
      <c r="G7" s="27"/>
      <c r="H7" s="11"/>
      <c r="I7" s="11"/>
      <c r="K7" s="58" t="s">
        <v>45</v>
      </c>
      <c r="L7" s="36"/>
      <c r="M7" s="36"/>
      <c r="N7" s="36"/>
      <c r="O7" s="36"/>
      <c r="P7" s="36"/>
      <c r="Q7" s="36"/>
      <c r="R7" s="36"/>
      <c r="S7" s="36"/>
      <c r="V7" s="37">
        <v>0.03</v>
      </c>
    </row>
    <row r="8" spans="1:24" x14ac:dyDescent="0.5">
      <c r="A8" s="7"/>
      <c r="B8" s="8" t="s">
        <v>8</v>
      </c>
      <c r="C8" s="19">
        <f>L3*M3*P3</f>
        <v>0.1</v>
      </c>
      <c r="D8" s="11" t="s">
        <v>9</v>
      </c>
      <c r="E8" s="11">
        <v>6</v>
      </c>
      <c r="F8" s="11" t="s">
        <v>10</v>
      </c>
      <c r="G8" s="27">
        <f>C8*E8</f>
        <v>0.60000000000000009</v>
      </c>
      <c r="H8" s="11" t="str">
        <f>D8</f>
        <v>ลบ.ม.</v>
      </c>
      <c r="I8" s="11"/>
      <c r="K8" s="58" t="s">
        <v>125</v>
      </c>
      <c r="L8" s="75"/>
      <c r="M8" s="75">
        <v>17</v>
      </c>
      <c r="N8" s="75"/>
      <c r="O8" s="75"/>
      <c r="P8" s="75"/>
      <c r="Q8" s="36"/>
      <c r="R8" s="36"/>
      <c r="S8" s="36"/>
      <c r="U8" s="37">
        <v>8</v>
      </c>
    </row>
    <row r="9" spans="1:24" x14ac:dyDescent="0.5">
      <c r="A9" s="7"/>
      <c r="B9" s="8" t="s">
        <v>11</v>
      </c>
      <c r="C9" s="19">
        <f>L4*M4*P4</f>
        <v>9.6000000000000002E-2</v>
      </c>
      <c r="D9" s="11" t="s">
        <v>9</v>
      </c>
      <c r="E9" s="11">
        <v>2</v>
      </c>
      <c r="F9" s="11" t="s">
        <v>10</v>
      </c>
      <c r="G9" s="27">
        <f>C9*E9</f>
        <v>0.192</v>
      </c>
      <c r="H9" s="11" t="str">
        <f>D9</f>
        <v>ลบ.ม.</v>
      </c>
      <c r="I9" s="11"/>
      <c r="L9" s="36"/>
      <c r="M9" s="36"/>
      <c r="N9" s="36"/>
      <c r="O9" s="36"/>
      <c r="P9" s="36"/>
      <c r="Q9" s="36"/>
      <c r="R9" s="36"/>
      <c r="S9" s="36"/>
    </row>
    <row r="10" spans="1:24" x14ac:dyDescent="0.5">
      <c r="A10" s="62"/>
      <c r="B10" s="43" t="s">
        <v>19</v>
      </c>
      <c r="C10" s="44"/>
      <c r="D10" s="45"/>
      <c r="E10" s="45"/>
      <c r="F10" s="45"/>
      <c r="G10" s="46">
        <f>SUM(G8:G9)</f>
        <v>0.79200000000000004</v>
      </c>
      <c r="H10" s="45" t="s">
        <v>9</v>
      </c>
      <c r="I10" s="45"/>
      <c r="L10" s="36"/>
      <c r="M10" s="36"/>
      <c r="N10" s="36"/>
      <c r="O10" s="36"/>
      <c r="P10" s="36"/>
      <c r="Q10" s="36"/>
      <c r="R10" s="36"/>
      <c r="S10" s="36"/>
    </row>
    <row r="11" spans="1:24" x14ac:dyDescent="0.5">
      <c r="A11" s="61">
        <v>1.3</v>
      </c>
      <c r="B11" s="17" t="s">
        <v>22</v>
      </c>
      <c r="C11" s="19"/>
      <c r="D11" s="11"/>
      <c r="E11" s="11"/>
      <c r="F11" s="11"/>
      <c r="G11" s="27"/>
      <c r="H11" s="11"/>
      <c r="I11" s="11"/>
      <c r="L11" s="36"/>
      <c r="M11" s="36"/>
      <c r="N11" s="36"/>
      <c r="O11" s="36"/>
      <c r="P11" s="36"/>
      <c r="Q11" s="36"/>
      <c r="R11" s="36"/>
      <c r="S11" s="36"/>
    </row>
    <row r="12" spans="1:24" x14ac:dyDescent="0.5">
      <c r="A12" s="7"/>
      <c r="B12" s="8" t="s">
        <v>8</v>
      </c>
      <c r="C12" s="19">
        <f>L3*M3*Q3</f>
        <v>0.05</v>
      </c>
      <c r="D12" s="11" t="s">
        <v>9</v>
      </c>
      <c r="E12" s="11">
        <v>6</v>
      </c>
      <c r="F12" s="11" t="s">
        <v>10</v>
      </c>
      <c r="G12" s="27">
        <f>C12*E12</f>
        <v>0.30000000000000004</v>
      </c>
      <c r="H12" s="11" t="str">
        <f>D12</f>
        <v>ลบ.ม.</v>
      </c>
      <c r="I12" s="11"/>
      <c r="L12" s="36"/>
      <c r="M12" s="36"/>
      <c r="N12" s="36"/>
      <c r="O12" s="36"/>
      <c r="P12" s="36"/>
      <c r="Q12" s="36"/>
      <c r="R12" s="36"/>
      <c r="S12" s="36"/>
    </row>
    <row r="13" spans="1:24" x14ac:dyDescent="0.5">
      <c r="A13" s="7"/>
      <c r="B13" s="8" t="s">
        <v>11</v>
      </c>
      <c r="C13" s="19">
        <f>L4*M4*Q4</f>
        <v>4.8000000000000001E-2</v>
      </c>
      <c r="D13" s="11" t="s">
        <v>9</v>
      </c>
      <c r="E13" s="11">
        <v>2</v>
      </c>
      <c r="F13" s="11" t="s">
        <v>10</v>
      </c>
      <c r="G13" s="27">
        <f>C13*E13</f>
        <v>9.6000000000000002E-2</v>
      </c>
      <c r="H13" s="11" t="str">
        <f>D13</f>
        <v>ลบ.ม.</v>
      </c>
      <c r="I13" s="11"/>
      <c r="L13" s="36"/>
      <c r="M13" s="36"/>
      <c r="N13" s="36"/>
      <c r="O13" s="36"/>
      <c r="P13" s="36"/>
      <c r="Q13" s="36"/>
      <c r="R13" s="36"/>
      <c r="S13" s="36"/>
    </row>
    <row r="14" spans="1:24" x14ac:dyDescent="0.5">
      <c r="A14" s="62"/>
      <c r="B14" s="43" t="s">
        <v>19</v>
      </c>
      <c r="C14" s="44"/>
      <c r="D14" s="45"/>
      <c r="E14" s="45"/>
      <c r="F14" s="45"/>
      <c r="G14" s="46">
        <f>SUM(G12:G13)</f>
        <v>0.39600000000000002</v>
      </c>
      <c r="H14" s="45" t="s">
        <v>9</v>
      </c>
      <c r="I14" s="45"/>
      <c r="L14" s="36"/>
      <c r="M14" s="36"/>
      <c r="N14" s="36"/>
      <c r="O14" s="36"/>
      <c r="P14" s="36"/>
      <c r="Q14" s="36"/>
      <c r="R14" s="36"/>
      <c r="S14" s="36"/>
    </row>
    <row r="15" spans="1:24" ht="43.5" x14ac:dyDescent="0.5">
      <c r="A15" s="61">
        <v>1.4</v>
      </c>
      <c r="B15" s="18" t="s">
        <v>23</v>
      </c>
      <c r="C15" s="19"/>
      <c r="D15" s="11"/>
      <c r="E15" s="11"/>
      <c r="F15" s="11"/>
      <c r="G15" s="27"/>
      <c r="H15" s="11"/>
      <c r="I15" s="11"/>
      <c r="L15" s="36"/>
      <c r="M15" s="36"/>
      <c r="N15" s="36"/>
      <c r="O15" s="36"/>
      <c r="P15" s="36"/>
      <c r="Q15" s="36"/>
      <c r="R15" s="36"/>
      <c r="S15" s="36"/>
    </row>
    <row r="16" spans="1:24" x14ac:dyDescent="0.5">
      <c r="A16" s="7"/>
      <c r="B16" s="8" t="s">
        <v>8</v>
      </c>
      <c r="C16" s="19">
        <f>L3*M3*N3</f>
        <v>0.25</v>
      </c>
      <c r="D16" s="11" t="s">
        <v>9</v>
      </c>
      <c r="E16" s="11">
        <v>6</v>
      </c>
      <c r="F16" s="11" t="s">
        <v>10</v>
      </c>
      <c r="G16" s="27">
        <f>C16*E16</f>
        <v>1.5</v>
      </c>
      <c r="H16" s="11" t="str">
        <f>D16</f>
        <v>ลบ.ม.</v>
      </c>
      <c r="I16" s="11"/>
      <c r="L16" s="36"/>
      <c r="M16" s="36"/>
      <c r="N16" s="36"/>
      <c r="O16" s="36"/>
      <c r="P16" s="36"/>
      <c r="Q16" s="36"/>
      <c r="R16" s="36"/>
      <c r="S16" s="36"/>
    </row>
    <row r="17" spans="1:19" x14ac:dyDescent="0.5">
      <c r="A17" s="7"/>
      <c r="B17" s="8" t="s">
        <v>11</v>
      </c>
      <c r="C17" s="19">
        <f>L4*M4*N4</f>
        <v>0.24</v>
      </c>
      <c r="D17" s="11" t="s">
        <v>9</v>
      </c>
      <c r="E17" s="11">
        <v>2</v>
      </c>
      <c r="F17" s="11" t="s">
        <v>10</v>
      </c>
      <c r="G17" s="27">
        <f>C17*E17</f>
        <v>0.48</v>
      </c>
      <c r="H17" s="11" t="str">
        <f>D17</f>
        <v>ลบ.ม.</v>
      </c>
      <c r="I17" s="11"/>
      <c r="L17" s="36"/>
      <c r="M17" s="36"/>
      <c r="N17" s="36"/>
      <c r="O17" s="36"/>
      <c r="P17" s="36"/>
      <c r="Q17" s="36"/>
      <c r="R17" s="36"/>
      <c r="S17" s="36"/>
    </row>
    <row r="18" spans="1:19" x14ac:dyDescent="0.5">
      <c r="A18" s="7"/>
      <c r="B18" s="8" t="s">
        <v>24</v>
      </c>
      <c r="C18" s="19">
        <f>L5*M5*N5</f>
        <v>9.375E-2</v>
      </c>
      <c r="D18" s="11" t="s">
        <v>9</v>
      </c>
      <c r="E18" s="11">
        <v>8</v>
      </c>
      <c r="F18" s="11" t="s">
        <v>26</v>
      </c>
      <c r="G18" s="27">
        <f>C18*E18</f>
        <v>0.75</v>
      </c>
      <c r="H18" s="11" t="str">
        <f>D18</f>
        <v>ลบ.ม.</v>
      </c>
      <c r="I18" s="11"/>
      <c r="L18" s="36"/>
      <c r="M18" s="36"/>
      <c r="N18" s="36"/>
      <c r="O18" s="36"/>
      <c r="P18" s="36"/>
      <c r="Q18" s="36"/>
      <c r="R18" s="36"/>
      <c r="S18" s="36"/>
    </row>
    <row r="19" spans="1:19" x14ac:dyDescent="0.5">
      <c r="A19" s="7"/>
      <c r="B19" s="22" t="s">
        <v>28</v>
      </c>
      <c r="C19" s="23">
        <f>L6*M6*N6</f>
        <v>6.4800000000000013</v>
      </c>
      <c r="D19" s="11" t="s">
        <v>9</v>
      </c>
      <c r="E19" s="24">
        <v>1</v>
      </c>
      <c r="F19" s="24" t="s">
        <v>30</v>
      </c>
      <c r="G19" s="27">
        <f>C19*E19</f>
        <v>6.4800000000000013</v>
      </c>
      <c r="H19" s="11" t="str">
        <f>D19</f>
        <v>ลบ.ม.</v>
      </c>
      <c r="I19" s="24"/>
      <c r="L19" s="36"/>
      <c r="M19" s="36"/>
      <c r="N19" s="36"/>
      <c r="O19" s="36"/>
      <c r="P19" s="36"/>
      <c r="Q19" s="36"/>
      <c r="R19" s="36"/>
      <c r="S19" s="36"/>
    </row>
    <row r="20" spans="1:19" x14ac:dyDescent="0.5">
      <c r="A20" s="62"/>
      <c r="B20" s="43" t="s">
        <v>19</v>
      </c>
      <c r="C20" s="44"/>
      <c r="D20" s="45"/>
      <c r="E20" s="45"/>
      <c r="F20" s="45"/>
      <c r="G20" s="46">
        <f>SUM(G16:G19)</f>
        <v>9.2100000000000009</v>
      </c>
      <c r="H20" s="45" t="s">
        <v>9</v>
      </c>
      <c r="I20" s="45"/>
      <c r="L20" s="36"/>
      <c r="M20" s="36"/>
      <c r="N20" s="36"/>
      <c r="O20" s="36"/>
      <c r="P20" s="36"/>
      <c r="Q20" s="36"/>
      <c r="R20" s="36"/>
      <c r="S20" s="36"/>
    </row>
    <row r="21" spans="1:19" x14ac:dyDescent="0.5">
      <c r="A21" s="61">
        <v>1.5</v>
      </c>
      <c r="B21" s="17" t="s">
        <v>31</v>
      </c>
      <c r="C21" s="19"/>
      <c r="D21" s="11"/>
      <c r="E21" s="11"/>
      <c r="F21" s="11"/>
      <c r="G21" s="27"/>
      <c r="H21" s="11"/>
      <c r="I21" s="11"/>
    </row>
    <row r="22" spans="1:19" x14ac:dyDescent="0.5">
      <c r="A22" s="7"/>
      <c r="B22" s="8" t="s">
        <v>8</v>
      </c>
      <c r="C22" s="19">
        <f>(2*L3+2*M3)*N3</f>
        <v>1</v>
      </c>
      <c r="D22" s="11" t="s">
        <v>32</v>
      </c>
      <c r="E22" s="11">
        <v>6</v>
      </c>
      <c r="F22" s="11" t="s">
        <v>10</v>
      </c>
      <c r="G22" s="27">
        <f>C22*E22</f>
        <v>6</v>
      </c>
      <c r="H22" s="11" t="str">
        <f>D22</f>
        <v>ตร.ม.</v>
      </c>
      <c r="I22" s="11"/>
    </row>
    <row r="23" spans="1:19" x14ac:dyDescent="0.5">
      <c r="A23" s="7"/>
      <c r="B23" s="8" t="s">
        <v>11</v>
      </c>
      <c r="C23" s="19">
        <f>(2*L4+2*M4)*N4</f>
        <v>1</v>
      </c>
      <c r="D23" s="11" t="s">
        <v>32</v>
      </c>
      <c r="E23" s="11">
        <v>2</v>
      </c>
      <c r="F23" s="11" t="s">
        <v>10</v>
      </c>
      <c r="G23" s="27">
        <f>C23*E23</f>
        <v>2</v>
      </c>
      <c r="H23" s="11" t="str">
        <f>D23</f>
        <v>ตร.ม.</v>
      </c>
      <c r="I23" s="11"/>
    </row>
    <row r="24" spans="1:19" x14ac:dyDescent="0.5">
      <c r="A24" s="7"/>
      <c r="B24" s="8" t="s">
        <v>24</v>
      </c>
      <c r="C24" s="19">
        <f>(2*L5+2*M5)*N5</f>
        <v>1.5</v>
      </c>
      <c r="D24" s="11" t="s">
        <v>32</v>
      </c>
      <c r="E24" s="11">
        <v>8</v>
      </c>
      <c r="F24" s="11" t="s">
        <v>26</v>
      </c>
      <c r="G24" s="27">
        <f>C24*E24</f>
        <v>12</v>
      </c>
      <c r="H24" s="11" t="str">
        <f>D24</f>
        <v>ตร.ม.</v>
      </c>
      <c r="I24" s="11"/>
    </row>
    <row r="25" spans="1:19" x14ac:dyDescent="0.5">
      <c r="A25" s="7"/>
      <c r="B25" s="22" t="s">
        <v>28</v>
      </c>
      <c r="C25" s="19">
        <f>(2*L6+2*M6)*N6</f>
        <v>3.3600000000000003</v>
      </c>
      <c r="D25" s="11" t="s">
        <v>32</v>
      </c>
      <c r="E25" s="24">
        <v>1</v>
      </c>
      <c r="F25" s="24" t="s">
        <v>30</v>
      </c>
      <c r="G25" s="27">
        <f>C25*E25</f>
        <v>3.3600000000000003</v>
      </c>
      <c r="H25" s="11" t="str">
        <f>D25</f>
        <v>ตร.ม.</v>
      </c>
      <c r="I25" s="11"/>
    </row>
    <row r="26" spans="1:19" x14ac:dyDescent="0.5">
      <c r="A26" s="62"/>
      <c r="B26" s="43" t="s">
        <v>19</v>
      </c>
      <c r="C26" s="44"/>
      <c r="D26" s="45"/>
      <c r="E26" s="45"/>
      <c r="F26" s="45"/>
      <c r="G26" s="46">
        <f>SUM(G22:G25)</f>
        <v>23.36</v>
      </c>
      <c r="H26" s="45" t="str">
        <f>D25</f>
        <v>ตร.ม.</v>
      </c>
      <c r="I26" s="45"/>
    </row>
    <row r="27" spans="1:19" x14ac:dyDescent="0.5">
      <c r="A27" s="63">
        <v>1.6</v>
      </c>
      <c r="B27" s="39" t="s">
        <v>33</v>
      </c>
      <c r="C27" s="40"/>
      <c r="D27" s="41"/>
      <c r="E27" s="41"/>
      <c r="F27" s="41"/>
      <c r="G27" s="42"/>
      <c r="H27" s="41"/>
      <c r="I27" s="41"/>
    </row>
    <row r="28" spans="1:19" x14ac:dyDescent="0.5">
      <c r="A28" s="7" t="s">
        <v>34</v>
      </c>
      <c r="B28" s="8" t="s">
        <v>39</v>
      </c>
      <c r="C28" s="19"/>
      <c r="D28" s="11"/>
      <c r="E28" s="11"/>
      <c r="F28" s="11"/>
      <c r="G28" s="27"/>
      <c r="H28" s="11"/>
      <c r="I28" s="11"/>
    </row>
    <row r="29" spans="1:19" x14ac:dyDescent="0.5">
      <c r="A29" s="7"/>
      <c r="B29" s="8" t="s">
        <v>8</v>
      </c>
      <c r="C29" s="19">
        <f>2*L3+2*M3</f>
        <v>4</v>
      </c>
      <c r="D29" s="11" t="s">
        <v>35</v>
      </c>
      <c r="E29" s="11">
        <v>6</v>
      </c>
      <c r="F29" s="11" t="s">
        <v>10</v>
      </c>
      <c r="G29" s="27">
        <f>C29*E29</f>
        <v>24</v>
      </c>
      <c r="H29" s="11" t="str">
        <f>D29</f>
        <v>เมตร</v>
      </c>
      <c r="I29" s="11"/>
    </row>
    <row r="30" spans="1:19" x14ac:dyDescent="0.5">
      <c r="A30" s="7"/>
      <c r="B30" s="8" t="s">
        <v>11</v>
      </c>
      <c r="C30" s="19">
        <f>2*L4+2*M4</f>
        <v>4</v>
      </c>
      <c r="D30" s="11" t="s">
        <v>35</v>
      </c>
      <c r="E30" s="11">
        <v>2</v>
      </c>
      <c r="F30" s="11" t="s">
        <v>10</v>
      </c>
      <c r="G30" s="27">
        <f>C30*E30</f>
        <v>8</v>
      </c>
      <c r="H30" s="11" t="str">
        <f>D30</f>
        <v>เมตร</v>
      </c>
      <c r="I30" s="11"/>
    </row>
    <row r="31" spans="1:19" x14ac:dyDescent="0.5">
      <c r="A31" s="7"/>
      <c r="B31" s="8" t="s">
        <v>24</v>
      </c>
      <c r="C31" s="19">
        <f>R5*S5</f>
        <v>8.8000000000000007</v>
      </c>
      <c r="D31" s="11" t="s">
        <v>35</v>
      </c>
      <c r="E31" s="11">
        <v>8</v>
      </c>
      <c r="F31" s="11" t="s">
        <v>26</v>
      </c>
      <c r="G31" s="27">
        <f>C31*E31</f>
        <v>70.400000000000006</v>
      </c>
      <c r="H31" s="11" t="str">
        <f>D31</f>
        <v>เมตร</v>
      </c>
      <c r="I31" s="11"/>
    </row>
    <row r="32" spans="1:19" x14ac:dyDescent="0.5">
      <c r="A32" s="7"/>
      <c r="B32" s="87" t="s">
        <v>19</v>
      </c>
      <c r="C32" s="88"/>
      <c r="D32" s="89"/>
      <c r="E32" s="89"/>
      <c r="F32" s="89"/>
      <c r="G32" s="90">
        <f>SUM(G29:G31)*1.07</f>
        <v>109.56800000000001</v>
      </c>
      <c r="H32" s="89" t="str">
        <f>D31</f>
        <v>เมตร</v>
      </c>
      <c r="I32" s="89"/>
    </row>
    <row r="33" spans="1:9" x14ac:dyDescent="0.5">
      <c r="A33" s="62"/>
      <c r="B33" s="43" t="s">
        <v>19</v>
      </c>
      <c r="C33" s="44">
        <v>4.99</v>
      </c>
      <c r="D33" s="45" t="s">
        <v>121</v>
      </c>
      <c r="E33" s="45"/>
      <c r="F33" s="45"/>
      <c r="G33" s="46">
        <f>ROUNDUP(G32/10,0)*C33</f>
        <v>54.89</v>
      </c>
      <c r="H33" s="45" t="s">
        <v>120</v>
      </c>
      <c r="I33" s="45"/>
    </row>
    <row r="34" spans="1:9" x14ac:dyDescent="0.5">
      <c r="A34" s="3" t="s">
        <v>42</v>
      </c>
      <c r="B34" s="31" t="s">
        <v>41</v>
      </c>
      <c r="C34" s="19"/>
      <c r="D34" s="11"/>
      <c r="E34" s="11"/>
      <c r="F34" s="11"/>
      <c r="G34" s="27"/>
      <c r="H34" s="11"/>
      <c r="I34" s="11"/>
    </row>
    <row r="35" spans="1:9" x14ac:dyDescent="0.5">
      <c r="A35" s="7"/>
      <c r="B35" s="8" t="s">
        <v>8</v>
      </c>
      <c r="C35" s="19">
        <f>L3*T3+M3*U3</f>
        <v>14</v>
      </c>
      <c r="D35" s="11" t="s">
        <v>35</v>
      </c>
      <c r="E35" s="11">
        <v>6</v>
      </c>
      <c r="F35" s="11" t="s">
        <v>10</v>
      </c>
      <c r="G35" s="27">
        <f>C35*E35</f>
        <v>84</v>
      </c>
      <c r="H35" s="11" t="str">
        <f>D35</f>
        <v>เมตร</v>
      </c>
      <c r="I35" s="11"/>
    </row>
    <row r="36" spans="1:9" x14ac:dyDescent="0.5">
      <c r="A36" s="7"/>
      <c r="B36" s="8" t="s">
        <v>11</v>
      </c>
      <c r="C36" s="19">
        <f>L4*U4+M4*T4</f>
        <v>13.6</v>
      </c>
      <c r="D36" s="11" t="s">
        <v>35</v>
      </c>
      <c r="E36" s="11">
        <v>2</v>
      </c>
      <c r="F36" s="11" t="s">
        <v>10</v>
      </c>
      <c r="G36" s="27">
        <f>C36*E36</f>
        <v>27.2</v>
      </c>
      <c r="H36" s="11" t="str">
        <f>D36</f>
        <v>เมตร</v>
      </c>
      <c r="I36" s="11"/>
    </row>
    <row r="37" spans="1:9" x14ac:dyDescent="0.5">
      <c r="A37" s="7"/>
      <c r="B37" s="8" t="s">
        <v>24</v>
      </c>
      <c r="C37" s="19">
        <f>(N5+0.3)*T5</f>
        <v>7.2</v>
      </c>
      <c r="D37" s="11" t="s">
        <v>35</v>
      </c>
      <c r="E37" s="11">
        <v>8</v>
      </c>
      <c r="F37" s="11" t="s">
        <v>26</v>
      </c>
      <c r="G37" s="27">
        <f>C37*E37</f>
        <v>57.6</v>
      </c>
      <c r="H37" s="11" t="str">
        <f>D37</f>
        <v>เมตร</v>
      </c>
      <c r="I37" s="11"/>
    </row>
    <row r="38" spans="1:9" x14ac:dyDescent="0.5">
      <c r="A38" s="7"/>
      <c r="B38" s="87"/>
      <c r="C38" s="88"/>
      <c r="D38" s="89"/>
      <c r="E38" s="89"/>
      <c r="F38" s="89"/>
      <c r="G38" s="90">
        <f>SUM(G35:G37)*1.11</f>
        <v>187.36800000000002</v>
      </c>
      <c r="H38" s="89" t="str">
        <f>D37</f>
        <v>เมตร</v>
      </c>
      <c r="I38" s="89"/>
    </row>
    <row r="39" spans="1:9" x14ac:dyDescent="0.5">
      <c r="A39" s="62"/>
      <c r="B39" s="43" t="s">
        <v>19</v>
      </c>
      <c r="C39" s="44">
        <v>15.8</v>
      </c>
      <c r="D39" s="45" t="s">
        <v>121</v>
      </c>
      <c r="E39" s="45"/>
      <c r="F39" s="45"/>
      <c r="G39" s="46">
        <f>(G38/10)*C39</f>
        <v>296.04144000000002</v>
      </c>
      <c r="H39" s="45" t="s">
        <v>92</v>
      </c>
      <c r="I39" s="45"/>
    </row>
    <row r="40" spans="1:9" x14ac:dyDescent="0.5">
      <c r="A40" s="7" t="s">
        <v>43</v>
      </c>
      <c r="B40" s="8" t="s">
        <v>48</v>
      </c>
      <c r="C40" s="19"/>
      <c r="D40" s="11"/>
      <c r="E40" s="11"/>
      <c r="F40" s="11"/>
      <c r="G40" s="27"/>
      <c r="H40" s="11"/>
      <c r="I40" s="11"/>
    </row>
    <row r="41" spans="1:9" x14ac:dyDescent="0.5">
      <c r="A41" s="7"/>
      <c r="B41" s="22" t="s">
        <v>28</v>
      </c>
      <c r="C41" s="19">
        <f>L6*M6</f>
        <v>64.800000000000011</v>
      </c>
      <c r="D41" s="11" t="s">
        <v>32</v>
      </c>
      <c r="E41" s="24">
        <v>1</v>
      </c>
      <c r="F41" s="24" t="s">
        <v>30</v>
      </c>
      <c r="G41" s="27">
        <f>C41*E41</f>
        <v>64.800000000000011</v>
      </c>
      <c r="H41" s="11" t="str">
        <f>D41</f>
        <v>ตร.ม.</v>
      </c>
      <c r="I41" s="11"/>
    </row>
    <row r="42" spans="1:9" x14ac:dyDescent="0.5">
      <c r="A42" s="62"/>
      <c r="B42" s="43" t="s">
        <v>19</v>
      </c>
      <c r="C42" s="44"/>
      <c r="D42" s="45"/>
      <c r="E42" s="45"/>
      <c r="F42" s="45"/>
      <c r="G42" s="46">
        <f>SUM(G41)</f>
        <v>64.800000000000011</v>
      </c>
      <c r="H42" s="45" t="str">
        <f>D41</f>
        <v>ตร.ม.</v>
      </c>
      <c r="I42" s="45"/>
    </row>
    <row r="43" spans="1:9" x14ac:dyDescent="0.5">
      <c r="A43" s="7" t="s">
        <v>40</v>
      </c>
      <c r="B43" s="8" t="s">
        <v>44</v>
      </c>
      <c r="C43" s="19"/>
      <c r="D43" s="11"/>
      <c r="E43" s="11"/>
      <c r="F43" s="11"/>
      <c r="G43" s="27"/>
      <c r="H43" s="11"/>
      <c r="I43" s="11"/>
    </row>
    <row r="44" spans="1:9" x14ac:dyDescent="0.5">
      <c r="A44" s="66"/>
      <c r="B44" s="67" t="s">
        <v>19</v>
      </c>
      <c r="C44" s="68"/>
      <c r="D44" s="69"/>
      <c r="E44" s="69"/>
      <c r="F44" s="69"/>
      <c r="G44" s="70">
        <f>(((G39*15.8+G33*4.99)*0.03))</f>
        <v>148.54067556000001</v>
      </c>
      <c r="H44" s="69" t="s">
        <v>92</v>
      </c>
      <c r="I44" s="69"/>
    </row>
    <row r="45" spans="1:9" x14ac:dyDescent="0.5">
      <c r="A45" s="60">
        <v>1.7</v>
      </c>
      <c r="B45" s="6" t="s">
        <v>47</v>
      </c>
      <c r="C45" s="19"/>
      <c r="D45" s="11"/>
      <c r="E45" s="11"/>
      <c r="F45" s="11"/>
      <c r="G45" s="27"/>
      <c r="H45" s="11"/>
      <c r="I45" s="11"/>
    </row>
    <row r="46" spans="1:9" x14ac:dyDescent="0.5">
      <c r="A46" s="7" t="s">
        <v>49</v>
      </c>
      <c r="B46" s="8" t="s">
        <v>51</v>
      </c>
      <c r="C46" s="19"/>
      <c r="D46" s="11"/>
      <c r="E46" s="11"/>
      <c r="F46" s="11"/>
      <c r="G46" s="27"/>
      <c r="H46" s="11"/>
      <c r="I46" s="11"/>
    </row>
    <row r="47" spans="1:9" x14ac:dyDescent="0.5">
      <c r="A47" s="7"/>
      <c r="B47" s="8" t="s">
        <v>53</v>
      </c>
      <c r="C47" s="11">
        <v>2.9</v>
      </c>
      <c r="D47" s="11" t="s">
        <v>35</v>
      </c>
      <c r="E47" s="11">
        <v>8</v>
      </c>
      <c r="F47" s="11" t="s">
        <v>26</v>
      </c>
      <c r="G47" s="27">
        <f>C47*E47</f>
        <v>23.2</v>
      </c>
      <c r="H47" s="11" t="str">
        <f>D47</f>
        <v>เมตร</v>
      </c>
      <c r="I47" s="11"/>
    </row>
    <row r="48" spans="1:9" x14ac:dyDescent="0.5">
      <c r="A48" s="7"/>
      <c r="B48" s="8"/>
      <c r="C48" s="19"/>
      <c r="D48" s="11"/>
      <c r="E48" s="11"/>
      <c r="F48" s="11"/>
      <c r="G48" s="27">
        <f>SUM(G47:G47)</f>
        <v>23.2</v>
      </c>
      <c r="H48" s="11" t="str">
        <f>H47</f>
        <v>เมตร</v>
      </c>
      <c r="I48" s="11"/>
    </row>
    <row r="49" spans="1:9" x14ac:dyDescent="0.5">
      <c r="A49" s="62"/>
      <c r="B49" s="71" t="s">
        <v>19</v>
      </c>
      <c r="C49" s="72"/>
      <c r="D49" s="73"/>
      <c r="E49" s="73"/>
      <c r="F49" s="73"/>
      <c r="G49" s="74">
        <f>(G48/6)</f>
        <v>3.8666666666666667</v>
      </c>
      <c r="H49" s="73" t="s">
        <v>52</v>
      </c>
      <c r="I49" s="73"/>
    </row>
    <row r="50" spans="1:9" x14ac:dyDescent="0.5">
      <c r="A50" s="62"/>
      <c r="B50" s="71" t="s">
        <v>130</v>
      </c>
      <c r="C50" s="72">
        <v>16.8</v>
      </c>
      <c r="D50" s="73" t="s">
        <v>121</v>
      </c>
      <c r="E50" s="73"/>
      <c r="F50" s="73"/>
      <c r="G50" s="74">
        <f>C50*G49</f>
        <v>64.960000000000008</v>
      </c>
      <c r="H50" s="73" t="s">
        <v>92</v>
      </c>
      <c r="I50" s="73"/>
    </row>
    <row r="51" spans="1:9" x14ac:dyDescent="0.5">
      <c r="A51" s="7" t="s">
        <v>124</v>
      </c>
      <c r="B51" s="77" t="s">
        <v>131</v>
      </c>
      <c r="C51" s="78"/>
      <c r="D51" s="79"/>
      <c r="E51" s="79"/>
      <c r="F51" s="79"/>
      <c r="G51" s="80"/>
      <c r="H51" s="79"/>
      <c r="I51" s="79"/>
    </row>
    <row r="52" spans="1:9" x14ac:dyDescent="0.5">
      <c r="A52" s="7"/>
      <c r="B52" s="77" t="s">
        <v>125</v>
      </c>
      <c r="C52" s="78">
        <f>17</f>
        <v>17</v>
      </c>
      <c r="D52" s="79" t="s">
        <v>35</v>
      </c>
      <c r="E52" s="79">
        <v>8</v>
      </c>
      <c r="F52" s="79" t="s">
        <v>52</v>
      </c>
      <c r="G52" s="27">
        <f>C52*E52</f>
        <v>136</v>
      </c>
      <c r="H52" s="11" t="str">
        <f>D52</f>
        <v>เมตร</v>
      </c>
      <c r="I52" s="11"/>
    </row>
    <row r="53" spans="1:9" x14ac:dyDescent="0.5">
      <c r="A53" s="62"/>
      <c r="B53" s="71" t="s">
        <v>19</v>
      </c>
      <c r="C53" s="72"/>
      <c r="D53" s="73"/>
      <c r="E53" s="73"/>
      <c r="F53" s="73"/>
      <c r="G53" s="74">
        <f>(G52/6)</f>
        <v>22.666666666666668</v>
      </c>
      <c r="H53" s="73" t="s">
        <v>52</v>
      </c>
      <c r="I53" s="73"/>
    </row>
    <row r="54" spans="1:9" x14ac:dyDescent="0.5">
      <c r="A54" s="62"/>
      <c r="B54" s="71" t="s">
        <v>130</v>
      </c>
      <c r="C54" s="72">
        <v>16.5</v>
      </c>
      <c r="D54" s="73" t="s">
        <v>121</v>
      </c>
      <c r="E54" s="73"/>
      <c r="F54" s="73"/>
      <c r="G54" s="74">
        <f>C54*G53</f>
        <v>374</v>
      </c>
      <c r="H54" s="73" t="s">
        <v>92</v>
      </c>
      <c r="I54" s="73"/>
    </row>
    <row r="55" spans="1:9" x14ac:dyDescent="0.5">
      <c r="A55" s="7" t="s">
        <v>54</v>
      </c>
      <c r="B55" s="77" t="s">
        <v>132</v>
      </c>
      <c r="C55" s="78"/>
      <c r="D55" s="79"/>
      <c r="E55" s="79"/>
      <c r="F55" s="79"/>
      <c r="G55" s="80"/>
      <c r="H55" s="79"/>
      <c r="I55" s="79"/>
    </row>
    <row r="56" spans="1:9" x14ac:dyDescent="0.5">
      <c r="A56" s="7"/>
      <c r="B56" s="77" t="s">
        <v>126</v>
      </c>
      <c r="C56" s="78">
        <f>3.06*2</f>
        <v>6.12</v>
      </c>
      <c r="D56" s="79" t="s">
        <v>35</v>
      </c>
      <c r="E56" s="79">
        <v>4</v>
      </c>
      <c r="F56" s="79" t="s">
        <v>50</v>
      </c>
      <c r="G56" s="27">
        <f>C56*E56</f>
        <v>24.48</v>
      </c>
      <c r="H56" s="11" t="str">
        <f>D56</f>
        <v>เมตร</v>
      </c>
      <c r="I56" s="79"/>
    </row>
    <row r="57" spans="1:9" x14ac:dyDescent="0.5">
      <c r="A57" s="7"/>
      <c r="B57" s="8" t="s">
        <v>127</v>
      </c>
      <c r="C57" s="11">
        <v>0.4</v>
      </c>
      <c r="D57" s="79" t="s">
        <v>35</v>
      </c>
      <c r="E57" s="11">
        <v>4</v>
      </c>
      <c r="F57" s="79" t="s">
        <v>50</v>
      </c>
      <c r="G57" s="27">
        <f>C57*E57</f>
        <v>1.6</v>
      </c>
      <c r="H57" s="11" t="str">
        <f>D57</f>
        <v>เมตร</v>
      </c>
      <c r="I57" s="11"/>
    </row>
    <row r="58" spans="1:9" x14ac:dyDescent="0.5">
      <c r="A58" s="62"/>
      <c r="B58" s="71" t="s">
        <v>19</v>
      </c>
      <c r="C58" s="72"/>
      <c r="D58" s="73"/>
      <c r="E58" s="73"/>
      <c r="F58" s="73"/>
      <c r="G58" s="74">
        <f>(SUM(G56:G57)/6)</f>
        <v>4.3466666666666667</v>
      </c>
      <c r="H58" s="73" t="s">
        <v>52</v>
      </c>
      <c r="I58" s="73"/>
    </row>
    <row r="59" spans="1:9" x14ac:dyDescent="0.5">
      <c r="A59" s="62"/>
      <c r="B59" s="71" t="s">
        <v>130</v>
      </c>
      <c r="C59" s="72">
        <v>23</v>
      </c>
      <c r="D59" s="73" t="s">
        <v>121</v>
      </c>
      <c r="E59" s="73"/>
      <c r="F59" s="73"/>
      <c r="G59" s="74">
        <f>C59*G58</f>
        <v>99.973333333333329</v>
      </c>
      <c r="H59" s="73" t="s">
        <v>92</v>
      </c>
      <c r="I59" s="73"/>
    </row>
    <row r="60" spans="1:9" x14ac:dyDescent="0.5">
      <c r="A60" s="7" t="s">
        <v>54</v>
      </c>
      <c r="B60" s="77" t="s">
        <v>133</v>
      </c>
      <c r="C60" s="78"/>
      <c r="D60" s="79"/>
      <c r="E60" s="79"/>
      <c r="F60" s="79"/>
      <c r="G60" s="80"/>
      <c r="H60" s="79"/>
      <c r="I60" s="79"/>
    </row>
    <row r="61" spans="1:9" x14ac:dyDescent="0.5">
      <c r="A61" s="7"/>
      <c r="B61" s="77" t="s">
        <v>128</v>
      </c>
      <c r="C61" s="78">
        <v>4.0999999999999996</v>
      </c>
      <c r="D61" s="79" t="s">
        <v>35</v>
      </c>
      <c r="E61" s="79">
        <v>4</v>
      </c>
      <c r="F61" s="79" t="s">
        <v>50</v>
      </c>
      <c r="G61" s="27">
        <f>C61*E61</f>
        <v>16.399999999999999</v>
      </c>
      <c r="H61" s="11" t="str">
        <f>D61</f>
        <v>เมตร</v>
      </c>
      <c r="I61" s="79"/>
    </row>
    <row r="62" spans="1:9" x14ac:dyDescent="0.5">
      <c r="A62" s="7"/>
      <c r="B62" s="8" t="s">
        <v>129</v>
      </c>
      <c r="C62" s="11">
        <v>16</v>
      </c>
      <c r="D62" s="79" t="s">
        <v>35</v>
      </c>
      <c r="E62" s="11">
        <v>2</v>
      </c>
      <c r="F62" s="79" t="s">
        <v>50</v>
      </c>
      <c r="G62" s="27">
        <f>C62*E62</f>
        <v>32</v>
      </c>
      <c r="H62" s="11" t="str">
        <f>D62</f>
        <v>เมตร</v>
      </c>
      <c r="I62" s="11"/>
    </row>
    <row r="63" spans="1:9" x14ac:dyDescent="0.5">
      <c r="A63" s="62"/>
      <c r="B63" s="71" t="s">
        <v>19</v>
      </c>
      <c r="C63" s="72"/>
      <c r="D63" s="73"/>
      <c r="E63" s="73"/>
      <c r="F63" s="73"/>
      <c r="G63" s="74">
        <f>(SUM(G61:G62)/6)</f>
        <v>8.0666666666666664</v>
      </c>
      <c r="H63" s="73" t="s">
        <v>52</v>
      </c>
      <c r="I63" s="73"/>
    </row>
    <row r="64" spans="1:9" x14ac:dyDescent="0.5">
      <c r="A64" s="62"/>
      <c r="B64" s="71" t="s">
        <v>130</v>
      </c>
      <c r="C64" s="72">
        <v>25.6</v>
      </c>
      <c r="D64" s="73" t="s">
        <v>121</v>
      </c>
      <c r="E64" s="73"/>
      <c r="F64" s="73"/>
      <c r="G64" s="74">
        <f>C64*G63</f>
        <v>206.50666666666666</v>
      </c>
      <c r="H64" s="73" t="s">
        <v>92</v>
      </c>
      <c r="I64" s="73"/>
    </row>
    <row r="65" spans="1:9" x14ac:dyDescent="0.5">
      <c r="A65" s="7">
        <v>1.8</v>
      </c>
      <c r="B65" s="6" t="s">
        <v>93</v>
      </c>
      <c r="C65" s="78"/>
      <c r="D65" s="79"/>
      <c r="E65" s="79"/>
      <c r="F65" s="79"/>
      <c r="G65" s="80"/>
      <c r="H65" s="79"/>
      <c r="I65" s="79"/>
    </row>
    <row r="66" spans="1:9" x14ac:dyDescent="0.5">
      <c r="A66" s="7" t="s">
        <v>59</v>
      </c>
      <c r="B66" s="77" t="s">
        <v>61</v>
      </c>
      <c r="C66" s="78">
        <v>1</v>
      </c>
      <c r="D66" s="79" t="s">
        <v>30</v>
      </c>
      <c r="E66" s="11">
        <v>8</v>
      </c>
      <c r="F66" s="11" t="s">
        <v>26</v>
      </c>
      <c r="G66" s="27">
        <f>C66*E66</f>
        <v>8</v>
      </c>
      <c r="H66" s="11" t="str">
        <f>D66</f>
        <v>แผ่น</v>
      </c>
      <c r="I66" s="79"/>
    </row>
    <row r="67" spans="1:9" x14ac:dyDescent="0.5">
      <c r="A67" s="7"/>
      <c r="B67" s="77" t="s">
        <v>62</v>
      </c>
      <c r="C67" s="78">
        <v>0.5</v>
      </c>
      <c r="D67" s="79" t="s">
        <v>30</v>
      </c>
      <c r="E67" s="11">
        <v>4</v>
      </c>
      <c r="F67" s="11" t="s">
        <v>50</v>
      </c>
      <c r="G67" s="27">
        <f>C67*E67</f>
        <v>2</v>
      </c>
      <c r="H67" s="11" t="str">
        <f>D67</f>
        <v>แผ่น</v>
      </c>
      <c r="I67" s="79"/>
    </row>
    <row r="68" spans="1:9" x14ac:dyDescent="0.5">
      <c r="A68" s="62"/>
      <c r="B68" s="71" t="s">
        <v>19</v>
      </c>
      <c r="C68" s="72"/>
      <c r="D68" s="73"/>
      <c r="E68" s="73"/>
      <c r="F68" s="73"/>
      <c r="G68" s="74">
        <f>SUM(G66:G67)</f>
        <v>10</v>
      </c>
      <c r="H68" s="73" t="str">
        <f>D66</f>
        <v>แผ่น</v>
      </c>
      <c r="I68" s="73"/>
    </row>
    <row r="69" spans="1:9" x14ac:dyDescent="0.5">
      <c r="A69" s="7" t="s">
        <v>60</v>
      </c>
      <c r="B69" s="77" t="s">
        <v>136</v>
      </c>
      <c r="C69" s="78">
        <v>1</v>
      </c>
      <c r="D69" s="79" t="s">
        <v>30</v>
      </c>
      <c r="E69" s="11">
        <v>8</v>
      </c>
      <c r="F69" s="11" t="s">
        <v>26</v>
      </c>
      <c r="G69" s="27">
        <f>C69*E69</f>
        <v>8</v>
      </c>
      <c r="H69" s="11" t="str">
        <f>D69</f>
        <v>แผ่น</v>
      </c>
      <c r="I69" s="79"/>
    </row>
    <row r="70" spans="1:9" x14ac:dyDescent="0.5">
      <c r="A70" s="62"/>
      <c r="B70" s="71" t="s">
        <v>19</v>
      </c>
      <c r="C70" s="72"/>
      <c r="D70" s="73"/>
      <c r="E70" s="73"/>
      <c r="F70" s="73"/>
      <c r="G70" s="74">
        <f>G69</f>
        <v>8</v>
      </c>
      <c r="H70" s="73" t="str">
        <f>D69</f>
        <v>แผ่น</v>
      </c>
      <c r="I70" s="73"/>
    </row>
    <row r="71" spans="1:9" x14ac:dyDescent="0.5">
      <c r="A71" s="60">
        <v>1.9</v>
      </c>
      <c r="B71" s="6" t="s">
        <v>94</v>
      </c>
      <c r="C71" s="78"/>
      <c r="D71" s="79"/>
      <c r="E71" s="79"/>
      <c r="F71" s="79"/>
      <c r="G71" s="80"/>
      <c r="H71" s="79"/>
      <c r="I71" s="79"/>
    </row>
    <row r="72" spans="1:9" x14ac:dyDescent="0.5">
      <c r="A72" s="60"/>
      <c r="B72" s="77" t="s">
        <v>63</v>
      </c>
      <c r="C72" s="78">
        <v>4</v>
      </c>
      <c r="D72" s="79" t="s">
        <v>58</v>
      </c>
      <c r="E72" s="79">
        <v>8</v>
      </c>
      <c r="F72" s="79" t="s">
        <v>26</v>
      </c>
      <c r="G72" s="80">
        <f>C72*E72</f>
        <v>32</v>
      </c>
      <c r="H72" s="79" t="s">
        <v>57</v>
      </c>
      <c r="I72" s="79"/>
    </row>
    <row r="73" spans="1:9" x14ac:dyDescent="0.5">
      <c r="A73" s="62"/>
      <c r="B73" s="71" t="s">
        <v>19</v>
      </c>
      <c r="C73" s="72"/>
      <c r="D73" s="73"/>
      <c r="E73" s="73"/>
      <c r="F73" s="73"/>
      <c r="G73" s="74">
        <f>G72</f>
        <v>32</v>
      </c>
      <c r="H73" s="73" t="s">
        <v>57</v>
      </c>
      <c r="I73" s="73"/>
    </row>
    <row r="74" spans="1:9" x14ac:dyDescent="0.5">
      <c r="A74" s="81">
        <v>1.1000000000000001</v>
      </c>
      <c r="B74" s="76" t="s">
        <v>55</v>
      </c>
      <c r="C74" s="11"/>
      <c r="D74" s="11"/>
      <c r="E74" s="11"/>
      <c r="F74" s="11"/>
      <c r="G74" s="27"/>
      <c r="H74" s="11"/>
      <c r="I74" s="11"/>
    </row>
    <row r="75" spans="1:9" x14ac:dyDescent="0.5">
      <c r="A75" s="7"/>
      <c r="B75" s="8" t="s">
        <v>56</v>
      </c>
      <c r="C75" s="11">
        <f>6.15*17</f>
        <v>104.55000000000001</v>
      </c>
      <c r="D75" s="11" t="s">
        <v>32</v>
      </c>
      <c r="E75" s="11">
        <v>1</v>
      </c>
      <c r="F75" s="11" t="s">
        <v>19</v>
      </c>
      <c r="G75" s="27">
        <f>C75*E75</f>
        <v>104.55000000000001</v>
      </c>
      <c r="H75" s="11" t="str">
        <f>D75</f>
        <v>ตร.ม.</v>
      </c>
      <c r="I75" s="11"/>
    </row>
    <row r="76" spans="1:9" x14ac:dyDescent="0.5">
      <c r="A76" s="62"/>
      <c r="B76" s="71" t="s">
        <v>19</v>
      </c>
      <c r="C76" s="72"/>
      <c r="D76" s="73"/>
      <c r="E76" s="73"/>
      <c r="F76" s="73"/>
      <c r="G76" s="74">
        <f>G75</f>
        <v>104.55000000000001</v>
      </c>
      <c r="H76" s="72" t="str">
        <f>H75</f>
        <v>ตร.ม.</v>
      </c>
      <c r="I76" s="73"/>
    </row>
    <row r="77" spans="1:9" x14ac:dyDescent="0.5">
      <c r="A77" s="7">
        <v>1.1100000000000001</v>
      </c>
      <c r="B77" s="8" t="s">
        <v>123</v>
      </c>
      <c r="C77" s="11"/>
      <c r="D77" s="11"/>
      <c r="E77" s="11"/>
      <c r="F77" s="11"/>
      <c r="G77" s="27"/>
      <c r="H77" s="11"/>
      <c r="I77" s="11"/>
    </row>
    <row r="78" spans="1:9" x14ac:dyDescent="0.5">
      <c r="A78" s="7"/>
      <c r="B78" s="8"/>
      <c r="C78" s="11"/>
      <c r="D78" s="11"/>
      <c r="E78" s="11"/>
      <c r="F78" s="11"/>
      <c r="G78" s="27"/>
      <c r="H78" s="11"/>
      <c r="I78" s="11"/>
    </row>
    <row r="79" spans="1:9" x14ac:dyDescent="0.5">
      <c r="A79" s="82">
        <v>2</v>
      </c>
      <c r="B79" s="83" t="s">
        <v>64</v>
      </c>
      <c r="C79" s="84"/>
      <c r="D79" s="84"/>
      <c r="E79" s="84"/>
      <c r="F79" s="84"/>
      <c r="G79" s="85"/>
      <c r="H79" s="84"/>
      <c r="I79" s="84"/>
    </row>
    <row r="80" spans="1:9" x14ac:dyDescent="0.5">
      <c r="A80" s="60">
        <v>2.1</v>
      </c>
      <c r="B80" s="6" t="s">
        <v>96</v>
      </c>
      <c r="C80" s="11">
        <v>16</v>
      </c>
      <c r="D80" s="11" t="s">
        <v>35</v>
      </c>
      <c r="E80" s="11">
        <v>2</v>
      </c>
      <c r="F80" s="11" t="s">
        <v>65</v>
      </c>
      <c r="G80" s="27">
        <f>C80*E80</f>
        <v>32</v>
      </c>
      <c r="H80" s="11" t="str">
        <f>D80</f>
        <v>เมตร</v>
      </c>
      <c r="I80" s="11"/>
    </row>
    <row r="81" spans="1:9" x14ac:dyDescent="0.5">
      <c r="A81" s="60"/>
      <c r="B81" s="6" t="s">
        <v>96</v>
      </c>
      <c r="C81" s="11">
        <v>21.8</v>
      </c>
      <c r="D81" s="11" t="s">
        <v>35</v>
      </c>
      <c r="E81" s="11">
        <v>3</v>
      </c>
      <c r="F81" s="11" t="s">
        <v>65</v>
      </c>
      <c r="G81" s="27">
        <f>C81*E81</f>
        <v>65.400000000000006</v>
      </c>
      <c r="H81" s="11" t="str">
        <f>D81</f>
        <v>เมตร</v>
      </c>
      <c r="I81" s="11"/>
    </row>
    <row r="82" spans="1:9" x14ac:dyDescent="0.5">
      <c r="A82" s="7"/>
      <c r="B82" s="77"/>
      <c r="C82" s="78"/>
      <c r="D82" s="79"/>
      <c r="E82" s="79"/>
      <c r="F82" s="79"/>
      <c r="G82" s="80">
        <f>SUM(G80:G81)</f>
        <v>97.4</v>
      </c>
      <c r="H82" s="78" t="str">
        <f>H80</f>
        <v>เมตร</v>
      </c>
      <c r="I82" s="79"/>
    </row>
    <row r="83" spans="1:9" x14ac:dyDescent="0.5">
      <c r="A83" s="62"/>
      <c r="B83" s="71" t="s">
        <v>19</v>
      </c>
      <c r="C83" s="72"/>
      <c r="D83" s="73"/>
      <c r="E83" s="73"/>
      <c r="F83" s="73"/>
      <c r="G83" s="74">
        <f>G82/100</f>
        <v>0.97400000000000009</v>
      </c>
      <c r="H83" s="72" t="s">
        <v>91</v>
      </c>
      <c r="I83" s="73"/>
    </row>
    <row r="84" spans="1:9" x14ac:dyDescent="0.5">
      <c r="A84" s="60">
        <v>2.2000000000000002</v>
      </c>
      <c r="B84" s="76" t="s">
        <v>66</v>
      </c>
      <c r="C84" s="11">
        <v>4</v>
      </c>
      <c r="D84" s="11" t="s">
        <v>67</v>
      </c>
      <c r="E84" s="11">
        <v>1</v>
      </c>
      <c r="F84" s="11" t="s">
        <v>19</v>
      </c>
      <c r="G84" s="27">
        <f>C84*E84</f>
        <v>4</v>
      </c>
      <c r="H84" s="11" t="str">
        <f>D84</f>
        <v>หลอด</v>
      </c>
      <c r="I84" s="11"/>
    </row>
    <row r="85" spans="1:9" x14ac:dyDescent="0.5">
      <c r="A85" s="62"/>
      <c r="B85" s="71" t="s">
        <v>19</v>
      </c>
      <c r="C85" s="72"/>
      <c r="D85" s="73"/>
      <c r="E85" s="73"/>
      <c r="F85" s="73"/>
      <c r="G85" s="74">
        <f>G84</f>
        <v>4</v>
      </c>
      <c r="H85" s="72" t="str">
        <f>H84</f>
        <v>หลอด</v>
      </c>
      <c r="I85" s="73"/>
    </row>
    <row r="86" spans="1:9" x14ac:dyDescent="0.5">
      <c r="A86" s="7"/>
      <c r="B86" s="8"/>
      <c r="C86" s="11"/>
      <c r="D86" s="11"/>
      <c r="E86" s="11"/>
      <c r="F86" s="11"/>
      <c r="G86" s="27"/>
      <c r="H86" s="11"/>
      <c r="I86" s="11"/>
    </row>
    <row r="87" spans="1:9" x14ac:dyDescent="0.5">
      <c r="A87" s="82">
        <v>3</v>
      </c>
      <c r="B87" s="83" t="s">
        <v>68</v>
      </c>
      <c r="C87" s="11"/>
      <c r="D87" s="11"/>
      <c r="E87" s="11"/>
      <c r="F87" s="11"/>
      <c r="G87" s="27"/>
      <c r="H87" s="11"/>
      <c r="I87" s="11"/>
    </row>
    <row r="88" spans="1:9" x14ac:dyDescent="0.5">
      <c r="A88" s="60">
        <v>3.1</v>
      </c>
      <c r="B88" s="76" t="s">
        <v>69</v>
      </c>
      <c r="C88" s="11">
        <v>23</v>
      </c>
      <c r="D88" s="11" t="s">
        <v>35</v>
      </c>
      <c r="E88" s="11">
        <v>2</v>
      </c>
      <c r="F88" s="11" t="s">
        <v>70</v>
      </c>
      <c r="G88" s="27">
        <f>C88*E88</f>
        <v>46</v>
      </c>
      <c r="H88" s="11" t="str">
        <f>D88</f>
        <v>เมตร</v>
      </c>
      <c r="I88" s="11"/>
    </row>
    <row r="89" spans="1:9" x14ac:dyDescent="0.5">
      <c r="A89" s="62"/>
      <c r="B89" s="71" t="s">
        <v>19</v>
      </c>
      <c r="C89" s="72"/>
      <c r="D89" s="73"/>
      <c r="E89" s="73"/>
      <c r="F89" s="73"/>
      <c r="G89" s="74">
        <f>G88</f>
        <v>46</v>
      </c>
      <c r="H89" s="72" t="str">
        <f>H88</f>
        <v>เมตร</v>
      </c>
      <c r="I89" s="73"/>
    </row>
    <row r="90" spans="1:9" x14ac:dyDescent="0.5">
      <c r="A90" s="60">
        <v>3.2</v>
      </c>
      <c r="B90" s="76" t="s">
        <v>71</v>
      </c>
      <c r="C90" s="11"/>
      <c r="D90" s="11"/>
      <c r="E90" s="11"/>
      <c r="F90" s="11"/>
      <c r="G90" s="27"/>
      <c r="H90" s="11"/>
      <c r="I90" s="11"/>
    </row>
    <row r="91" spans="1:9" x14ac:dyDescent="0.5">
      <c r="A91" s="7"/>
      <c r="B91" s="8" t="s">
        <v>72</v>
      </c>
      <c r="C91" s="11">
        <v>3</v>
      </c>
      <c r="D91" s="11" t="s">
        <v>35</v>
      </c>
      <c r="E91" s="11">
        <v>2</v>
      </c>
      <c r="F91" s="11" t="s">
        <v>50</v>
      </c>
      <c r="G91" s="27">
        <f>C91*E91</f>
        <v>6</v>
      </c>
      <c r="H91" s="11" t="str">
        <f>D91</f>
        <v>เมตร</v>
      </c>
      <c r="I91" s="11"/>
    </row>
    <row r="92" spans="1:9" x14ac:dyDescent="0.5">
      <c r="A92" s="7"/>
      <c r="B92" s="8" t="s">
        <v>73</v>
      </c>
      <c r="C92" s="11">
        <v>2</v>
      </c>
      <c r="D92" s="11" t="s">
        <v>35</v>
      </c>
      <c r="E92" s="11">
        <v>2</v>
      </c>
      <c r="F92" s="11" t="s">
        <v>50</v>
      </c>
      <c r="G92" s="27">
        <f>C92*E92</f>
        <v>4</v>
      </c>
      <c r="H92" s="11" t="str">
        <f>D92</f>
        <v>เมตร</v>
      </c>
      <c r="I92" s="11"/>
    </row>
    <row r="93" spans="1:9" x14ac:dyDescent="0.5">
      <c r="A93" s="7"/>
      <c r="B93" s="8"/>
      <c r="C93" s="11"/>
      <c r="D93" s="11"/>
      <c r="E93" s="11"/>
      <c r="F93" s="11"/>
      <c r="G93" s="27">
        <f>SUM(G91:G92)</f>
        <v>10</v>
      </c>
      <c r="H93" s="11" t="str">
        <f>H92</f>
        <v>เมตร</v>
      </c>
      <c r="I93" s="11"/>
    </row>
    <row r="94" spans="1:9" x14ac:dyDescent="0.5">
      <c r="A94" s="62"/>
      <c r="B94" s="71" t="s">
        <v>19</v>
      </c>
      <c r="C94" s="72"/>
      <c r="D94" s="73"/>
      <c r="E94" s="73"/>
      <c r="F94" s="73"/>
      <c r="G94" s="74">
        <f>(G93/4)</f>
        <v>2.5</v>
      </c>
      <c r="H94" s="73" t="s">
        <v>52</v>
      </c>
      <c r="I94" s="73"/>
    </row>
    <row r="95" spans="1:9" x14ac:dyDescent="0.5">
      <c r="A95" s="7"/>
      <c r="B95" s="8" t="s">
        <v>134</v>
      </c>
      <c r="C95" s="11"/>
      <c r="D95" s="11"/>
      <c r="E95" s="11"/>
      <c r="F95" s="11"/>
      <c r="G95" s="27"/>
      <c r="H95" s="11"/>
      <c r="I95" s="11"/>
    </row>
    <row r="96" spans="1:9" x14ac:dyDescent="0.5">
      <c r="A96" s="7">
        <v>3.3</v>
      </c>
      <c r="B96" s="8" t="s">
        <v>135</v>
      </c>
      <c r="C96" s="11"/>
      <c r="D96" s="11"/>
      <c r="E96" s="11"/>
      <c r="F96" s="11"/>
      <c r="G96" s="27"/>
      <c r="H96" s="11"/>
      <c r="I96" s="11"/>
    </row>
    <row r="97" spans="1:9" x14ac:dyDescent="0.5">
      <c r="A97" s="7"/>
      <c r="B97" s="8"/>
      <c r="C97" s="11"/>
      <c r="D97" s="11"/>
      <c r="E97" s="11"/>
      <c r="F97" s="11"/>
      <c r="G97" s="27"/>
      <c r="H97" s="11"/>
      <c r="I97" s="11"/>
    </row>
    <row r="98" spans="1:9" x14ac:dyDescent="0.5">
      <c r="A98" s="7"/>
      <c r="B98" s="8"/>
      <c r="C98" s="11"/>
      <c r="D98" s="11"/>
      <c r="E98" s="11"/>
      <c r="F98" s="11"/>
      <c r="G98" s="27"/>
      <c r="H98" s="11"/>
      <c r="I98" s="11"/>
    </row>
    <row r="99" spans="1:9" x14ac:dyDescent="0.5">
      <c r="A99" s="7"/>
      <c r="B99" s="8"/>
      <c r="C99" s="11"/>
      <c r="D99" s="11"/>
      <c r="E99" s="11"/>
      <c r="F99" s="11"/>
      <c r="G99" s="27"/>
      <c r="H99" s="11"/>
      <c r="I99" s="11"/>
    </row>
    <row r="100" spans="1:9" x14ac:dyDescent="0.5">
      <c r="A100" s="7"/>
      <c r="B100" s="8"/>
      <c r="C100" s="11"/>
      <c r="D100" s="11"/>
      <c r="E100" s="11"/>
      <c r="F100" s="11"/>
      <c r="G100" s="27"/>
      <c r="H100" s="11"/>
      <c r="I100" s="11"/>
    </row>
    <row r="101" spans="1:9" x14ac:dyDescent="0.5">
      <c r="A101" s="7"/>
      <c r="B101" s="8"/>
      <c r="C101" s="11"/>
      <c r="D101" s="11"/>
      <c r="E101" s="11"/>
      <c r="F101" s="11"/>
      <c r="G101" s="27"/>
      <c r="H101" s="11"/>
      <c r="I101" s="11"/>
    </row>
    <row r="102" spans="1:9" x14ac:dyDescent="0.5">
      <c r="A102" s="7"/>
      <c r="B102" s="8"/>
      <c r="C102" s="11"/>
      <c r="D102" s="11"/>
      <c r="E102" s="11"/>
      <c r="F102" s="11"/>
      <c r="G102" s="27"/>
      <c r="H102" s="11"/>
      <c r="I102" s="11"/>
    </row>
    <row r="103" spans="1:9" x14ac:dyDescent="0.5">
      <c r="A103" s="7"/>
      <c r="B103" s="8"/>
      <c r="C103" s="11"/>
      <c r="D103" s="11"/>
      <c r="E103" s="11"/>
      <c r="F103" s="11"/>
      <c r="G103" s="27"/>
      <c r="H103" s="11"/>
      <c r="I103" s="11"/>
    </row>
    <row r="104" spans="1:9" x14ac:dyDescent="0.5">
      <c r="A104" s="7"/>
      <c r="B104" s="8"/>
      <c r="C104" s="11"/>
      <c r="D104" s="11"/>
      <c r="E104" s="11"/>
      <c r="F104" s="11"/>
      <c r="G104" s="27"/>
      <c r="H104" s="11"/>
      <c r="I104" s="11"/>
    </row>
    <row r="105" spans="1:9" x14ac:dyDescent="0.5">
      <c r="A105" s="7"/>
      <c r="B105" s="8"/>
      <c r="C105" s="11"/>
      <c r="D105" s="11"/>
      <c r="E105" s="11"/>
      <c r="F105" s="11"/>
      <c r="G105" s="27"/>
      <c r="H105" s="11"/>
      <c r="I105" s="11"/>
    </row>
    <row r="106" spans="1:9" x14ac:dyDescent="0.5">
      <c r="A106" s="7"/>
      <c r="B106" s="8"/>
      <c r="C106" s="11"/>
      <c r="D106" s="11"/>
      <c r="E106" s="11"/>
      <c r="F106" s="11"/>
      <c r="G106" s="27"/>
      <c r="H106" s="11"/>
      <c r="I106" s="11"/>
    </row>
    <row r="107" spans="1:9" x14ac:dyDescent="0.5">
      <c r="A107" s="7"/>
      <c r="B107" s="8"/>
      <c r="C107" s="11"/>
      <c r="D107" s="11"/>
      <c r="E107" s="11"/>
      <c r="F107" s="11"/>
      <c r="G107" s="27"/>
      <c r="H107" s="11"/>
      <c r="I107" s="11"/>
    </row>
    <row r="108" spans="1:9" x14ac:dyDescent="0.5">
      <c r="A108" s="7"/>
      <c r="B108" s="8"/>
      <c r="C108" s="11"/>
      <c r="D108" s="11"/>
      <c r="E108" s="11"/>
      <c r="F108" s="11"/>
      <c r="G108" s="27"/>
      <c r="H108" s="11"/>
      <c r="I108" s="11"/>
    </row>
    <row r="109" spans="1:9" x14ac:dyDescent="0.5">
      <c r="A109" s="7"/>
      <c r="B109" s="8"/>
      <c r="C109" s="11"/>
      <c r="D109" s="11"/>
      <c r="E109" s="11"/>
      <c r="F109" s="11"/>
      <c r="G109" s="27"/>
      <c r="H109" s="11"/>
      <c r="I109" s="11"/>
    </row>
    <row r="110" spans="1:9" x14ac:dyDescent="0.5">
      <c r="A110" s="7"/>
      <c r="B110" s="8"/>
      <c r="C110" s="11"/>
      <c r="D110" s="11"/>
      <c r="E110" s="11"/>
      <c r="F110" s="11"/>
      <c r="G110" s="27"/>
      <c r="H110" s="11"/>
      <c r="I110" s="11"/>
    </row>
    <row r="111" spans="1:9" x14ac:dyDescent="0.5">
      <c r="A111" s="7"/>
      <c r="B111" s="8"/>
      <c r="C111" s="11"/>
      <c r="D111" s="11"/>
      <c r="E111" s="11"/>
      <c r="F111" s="11"/>
      <c r="G111" s="27"/>
      <c r="H111" s="11"/>
      <c r="I111" s="11"/>
    </row>
    <row r="112" spans="1:9" x14ac:dyDescent="0.5">
      <c r="A112" s="7"/>
      <c r="B112" s="8"/>
      <c r="C112" s="11"/>
      <c r="D112" s="11"/>
      <c r="E112" s="11"/>
      <c r="F112" s="11"/>
      <c r="G112" s="27"/>
      <c r="H112" s="11"/>
      <c r="I112" s="11"/>
    </row>
    <row r="113" spans="1:9" x14ac:dyDescent="0.5">
      <c r="A113" s="7"/>
      <c r="B113" s="8"/>
      <c r="C113" s="11"/>
      <c r="D113" s="11"/>
      <c r="E113" s="11"/>
      <c r="F113" s="11"/>
      <c r="G113" s="27"/>
      <c r="H113" s="11"/>
      <c r="I113" s="11"/>
    </row>
    <row r="114" spans="1:9" x14ac:dyDescent="0.5">
      <c r="A114" s="7"/>
      <c r="B114" s="8"/>
      <c r="C114" s="11"/>
      <c r="D114" s="11"/>
      <c r="E114" s="11"/>
      <c r="F114" s="11"/>
      <c r="G114" s="27"/>
      <c r="H114" s="11"/>
      <c r="I114" s="11"/>
    </row>
    <row r="115" spans="1:9" x14ac:dyDescent="0.5">
      <c r="A115" s="7"/>
      <c r="B115" s="8"/>
      <c r="C115" s="11"/>
      <c r="D115" s="11"/>
      <c r="E115" s="11"/>
      <c r="F115" s="11"/>
      <c r="G115" s="27"/>
      <c r="H115" s="11"/>
      <c r="I115" s="11"/>
    </row>
    <row r="116" spans="1:9" x14ac:dyDescent="0.5">
      <c r="A116" s="7"/>
      <c r="B116" s="8"/>
      <c r="C116" s="11"/>
      <c r="D116" s="11"/>
      <c r="E116" s="11"/>
      <c r="F116" s="11"/>
      <c r="G116" s="27"/>
      <c r="H116" s="11"/>
      <c r="I116" s="11"/>
    </row>
    <row r="117" spans="1:9" x14ac:dyDescent="0.5">
      <c r="A117" s="7"/>
      <c r="B117" s="8"/>
      <c r="C117" s="11"/>
      <c r="D117" s="11"/>
      <c r="E117" s="11"/>
      <c r="F117" s="11"/>
      <c r="G117" s="27"/>
      <c r="H117" s="11"/>
      <c r="I117" s="11"/>
    </row>
    <row r="118" spans="1:9" x14ac:dyDescent="0.5">
      <c r="A118" s="7"/>
      <c r="B118" s="8"/>
      <c r="C118" s="11"/>
      <c r="D118" s="11"/>
      <c r="E118" s="11"/>
      <c r="F118" s="11"/>
      <c r="G118" s="27"/>
      <c r="H118" s="11"/>
      <c r="I118" s="11"/>
    </row>
    <row r="119" spans="1:9" x14ac:dyDescent="0.5">
      <c r="A119" s="7"/>
      <c r="B119" s="8"/>
      <c r="C119" s="11"/>
      <c r="D119" s="11"/>
      <c r="E119" s="11"/>
      <c r="F119" s="11"/>
      <c r="G119" s="27"/>
      <c r="H119" s="11"/>
      <c r="I119" s="11"/>
    </row>
    <row r="120" spans="1:9" x14ac:dyDescent="0.5">
      <c r="A120" s="7"/>
      <c r="B120" s="8"/>
      <c r="C120" s="11"/>
      <c r="D120" s="11"/>
      <c r="E120" s="11"/>
      <c r="F120" s="11"/>
      <c r="G120" s="27"/>
      <c r="H120" s="11"/>
      <c r="I120" s="11"/>
    </row>
    <row r="121" spans="1:9" x14ac:dyDescent="0.5">
      <c r="A121" s="7"/>
      <c r="B121" s="8"/>
      <c r="C121" s="11"/>
      <c r="D121" s="11"/>
      <c r="E121" s="11"/>
      <c r="F121" s="11"/>
      <c r="G121" s="27"/>
      <c r="H121" s="11"/>
      <c r="I121" s="11"/>
    </row>
    <row r="122" spans="1:9" x14ac:dyDescent="0.5">
      <c r="A122" s="7"/>
      <c r="B122" s="8"/>
      <c r="C122" s="11"/>
      <c r="D122" s="11"/>
      <c r="E122" s="11"/>
      <c r="F122" s="11"/>
      <c r="G122" s="27"/>
      <c r="H122" s="11"/>
      <c r="I122" s="11"/>
    </row>
    <row r="123" spans="1:9" x14ac:dyDescent="0.5">
      <c r="A123" s="7"/>
      <c r="B123" s="8"/>
      <c r="C123" s="11"/>
      <c r="D123" s="11"/>
      <c r="E123" s="11"/>
      <c r="F123" s="11"/>
      <c r="G123" s="27"/>
      <c r="H123" s="11"/>
      <c r="I123" s="11"/>
    </row>
    <row r="124" spans="1:9" x14ac:dyDescent="0.5">
      <c r="A124" s="7"/>
      <c r="B124" s="8"/>
      <c r="C124" s="11"/>
      <c r="D124" s="11"/>
      <c r="E124" s="11"/>
      <c r="F124" s="11"/>
      <c r="G124" s="27"/>
      <c r="H124" s="11"/>
      <c r="I124" s="11"/>
    </row>
    <row r="125" spans="1:9" x14ac:dyDescent="0.5">
      <c r="A125" s="7"/>
      <c r="B125" s="8"/>
      <c r="C125" s="11"/>
      <c r="D125" s="11"/>
      <c r="E125" s="11"/>
      <c r="F125" s="11"/>
      <c r="G125" s="27"/>
      <c r="H125" s="11"/>
      <c r="I125" s="11"/>
    </row>
    <row r="126" spans="1:9" x14ac:dyDescent="0.5">
      <c r="A126" s="7"/>
      <c r="B126" s="8"/>
      <c r="C126" s="11"/>
      <c r="D126" s="11"/>
      <c r="E126" s="11"/>
      <c r="F126" s="11"/>
      <c r="G126" s="27"/>
      <c r="H126" s="11"/>
      <c r="I126" s="11"/>
    </row>
    <row r="127" spans="1:9" x14ac:dyDescent="0.5">
      <c r="A127" s="7"/>
      <c r="B127" s="8"/>
      <c r="C127" s="11"/>
      <c r="D127" s="11"/>
      <c r="E127" s="11"/>
      <c r="F127" s="11"/>
      <c r="G127" s="27"/>
      <c r="H127" s="11"/>
      <c r="I127" s="11"/>
    </row>
    <row r="128" spans="1:9" x14ac:dyDescent="0.5">
      <c r="A128" s="7"/>
      <c r="B128" s="8"/>
      <c r="C128" s="11"/>
      <c r="D128" s="11"/>
      <c r="E128" s="11"/>
      <c r="F128" s="11"/>
      <c r="G128" s="27"/>
      <c r="H128" s="11"/>
      <c r="I128" s="11"/>
    </row>
    <row r="129" spans="1:9" x14ac:dyDescent="0.5">
      <c r="A129" s="7"/>
      <c r="B129" s="8"/>
      <c r="C129" s="11"/>
      <c r="D129" s="11"/>
      <c r="E129" s="11"/>
      <c r="F129" s="11"/>
      <c r="G129" s="27"/>
      <c r="H129" s="11"/>
      <c r="I129" s="11"/>
    </row>
    <row r="130" spans="1:9" x14ac:dyDescent="0.5">
      <c r="A130" s="7"/>
      <c r="B130" s="8"/>
      <c r="C130" s="11"/>
      <c r="D130" s="11"/>
      <c r="E130" s="11"/>
      <c r="F130" s="11"/>
      <c r="G130" s="27"/>
      <c r="H130" s="11"/>
      <c r="I130" s="11"/>
    </row>
    <row r="131" spans="1:9" x14ac:dyDescent="0.5">
      <c r="A131" s="7"/>
      <c r="B131" s="8"/>
      <c r="C131" s="11"/>
      <c r="D131" s="11"/>
      <c r="E131" s="11"/>
      <c r="F131" s="11"/>
      <c r="G131" s="27"/>
      <c r="H131" s="11"/>
      <c r="I131" s="11"/>
    </row>
    <row r="132" spans="1:9" x14ac:dyDescent="0.5">
      <c r="A132" s="7"/>
      <c r="B132" s="8"/>
      <c r="C132" s="11"/>
      <c r="D132" s="11"/>
      <c r="E132" s="11"/>
      <c r="F132" s="11"/>
      <c r="G132" s="27"/>
      <c r="H132" s="11"/>
      <c r="I132" s="11"/>
    </row>
    <row r="133" spans="1:9" x14ac:dyDescent="0.5">
      <c r="A133" s="7"/>
      <c r="B133" s="8"/>
      <c r="C133" s="11"/>
      <c r="D133" s="11"/>
      <c r="E133" s="11"/>
      <c r="F133" s="11"/>
      <c r="G133" s="27"/>
      <c r="H133" s="11"/>
      <c r="I133" s="11"/>
    </row>
    <row r="134" spans="1:9" x14ac:dyDescent="0.5">
      <c r="A134" s="7"/>
      <c r="B134" s="8"/>
      <c r="C134" s="11"/>
      <c r="D134" s="11"/>
      <c r="E134" s="11"/>
      <c r="F134" s="11"/>
      <c r="G134" s="27"/>
      <c r="H134" s="11"/>
      <c r="I134" s="11"/>
    </row>
    <row r="135" spans="1:9" x14ac:dyDescent="0.5">
      <c r="A135" s="7"/>
      <c r="B135" s="8"/>
      <c r="C135" s="11"/>
      <c r="D135" s="11"/>
      <c r="E135" s="11"/>
      <c r="F135" s="11"/>
      <c r="G135" s="27"/>
      <c r="H135" s="11"/>
      <c r="I135" s="11"/>
    </row>
    <row r="136" spans="1:9" x14ac:dyDescent="0.5">
      <c r="A136" s="7"/>
      <c r="B136" s="8"/>
      <c r="C136" s="11"/>
      <c r="D136" s="11"/>
      <c r="E136" s="11"/>
      <c r="F136" s="11"/>
      <c r="G136" s="27"/>
      <c r="H136" s="11"/>
      <c r="I136" s="11"/>
    </row>
    <row r="137" spans="1:9" x14ac:dyDescent="0.5">
      <c r="A137" s="7"/>
      <c r="B137" s="8"/>
      <c r="C137" s="11"/>
      <c r="D137" s="11"/>
      <c r="E137" s="11"/>
      <c r="F137" s="11"/>
      <c r="G137" s="27"/>
      <c r="H137" s="11"/>
      <c r="I137" s="11"/>
    </row>
    <row r="138" spans="1:9" x14ac:dyDescent="0.5">
      <c r="A138" s="7"/>
      <c r="B138" s="8"/>
      <c r="C138" s="11"/>
      <c r="D138" s="11"/>
      <c r="E138" s="11"/>
      <c r="F138" s="11"/>
      <c r="G138" s="27"/>
      <c r="H138" s="11"/>
      <c r="I138" s="11"/>
    </row>
    <row r="139" spans="1:9" x14ac:dyDescent="0.5">
      <c r="A139" s="7"/>
      <c r="B139" s="8"/>
      <c r="C139" s="11"/>
      <c r="D139" s="11"/>
      <c r="E139" s="11"/>
      <c r="F139" s="11"/>
      <c r="G139" s="27"/>
      <c r="H139" s="11"/>
      <c r="I139" s="11"/>
    </row>
    <row r="140" spans="1:9" x14ac:dyDescent="0.5">
      <c r="A140" s="7"/>
      <c r="B140" s="8"/>
      <c r="C140" s="11"/>
      <c r="D140" s="11"/>
      <c r="E140" s="11"/>
      <c r="F140" s="11"/>
      <c r="G140" s="27"/>
      <c r="H140" s="11"/>
      <c r="I140" s="11"/>
    </row>
    <row r="141" spans="1:9" x14ac:dyDescent="0.5">
      <c r="A141" s="7"/>
      <c r="B141" s="8"/>
      <c r="C141" s="11"/>
      <c r="D141" s="11"/>
      <c r="E141" s="11"/>
      <c r="F141" s="11"/>
      <c r="G141" s="27"/>
      <c r="H141" s="11"/>
      <c r="I141" s="11"/>
    </row>
    <row r="142" spans="1:9" x14ac:dyDescent="0.5">
      <c r="A142" s="7"/>
      <c r="B142" s="8"/>
      <c r="C142" s="11"/>
      <c r="D142" s="11"/>
      <c r="E142" s="11"/>
      <c r="F142" s="11"/>
      <c r="G142" s="27"/>
      <c r="H142" s="11"/>
      <c r="I142" s="11"/>
    </row>
    <row r="143" spans="1:9" x14ac:dyDescent="0.5">
      <c r="A143" s="7"/>
      <c r="B143" s="8"/>
      <c r="C143" s="11"/>
      <c r="D143" s="11"/>
      <c r="E143" s="11"/>
      <c r="F143" s="11"/>
      <c r="G143" s="27"/>
      <c r="H143" s="11"/>
      <c r="I143" s="11"/>
    </row>
    <row r="144" spans="1:9" x14ac:dyDescent="0.5">
      <c r="A144" s="7"/>
      <c r="B144" s="8"/>
      <c r="C144" s="11"/>
      <c r="D144" s="11"/>
      <c r="E144" s="11"/>
      <c r="F144" s="11"/>
      <c r="G144" s="27"/>
      <c r="H144" s="11"/>
      <c r="I144" s="11"/>
    </row>
    <row r="145" spans="1:9" x14ac:dyDescent="0.5">
      <c r="A145" s="7"/>
      <c r="B145" s="8"/>
      <c r="C145" s="11"/>
      <c r="D145" s="11"/>
      <c r="E145" s="11"/>
      <c r="F145" s="11"/>
      <c r="G145" s="27"/>
      <c r="H145" s="11"/>
      <c r="I145" s="11"/>
    </row>
    <row r="146" spans="1:9" x14ac:dyDescent="0.5">
      <c r="A146" s="7"/>
      <c r="B146" s="8"/>
      <c r="C146" s="11"/>
      <c r="D146" s="11"/>
      <c r="E146" s="11"/>
      <c r="F146" s="11"/>
      <c r="G146" s="27"/>
      <c r="H146" s="11"/>
      <c r="I146" s="11"/>
    </row>
    <row r="147" spans="1:9" x14ac:dyDescent="0.5">
      <c r="A147" s="7"/>
      <c r="B147" s="8"/>
      <c r="C147" s="11"/>
      <c r="D147" s="11"/>
      <c r="E147" s="11"/>
      <c r="F147" s="11"/>
      <c r="G147" s="27"/>
      <c r="H147" s="11"/>
      <c r="I147" s="11"/>
    </row>
    <row r="148" spans="1:9" x14ac:dyDescent="0.5">
      <c r="A148" s="7"/>
      <c r="B148" s="8"/>
      <c r="C148" s="11"/>
      <c r="D148" s="11"/>
      <c r="E148" s="11"/>
      <c r="F148" s="11"/>
      <c r="G148" s="27"/>
      <c r="H148" s="11"/>
      <c r="I148" s="11"/>
    </row>
    <row r="149" spans="1:9" x14ac:dyDescent="0.5">
      <c r="A149" s="7"/>
      <c r="B149" s="8"/>
      <c r="C149" s="11"/>
      <c r="D149" s="11"/>
      <c r="E149" s="11"/>
      <c r="F149" s="11"/>
      <c r="G149" s="27"/>
      <c r="H149" s="11"/>
      <c r="I149" s="11"/>
    </row>
    <row r="150" spans="1:9" x14ac:dyDescent="0.5">
      <c r="A150" s="7"/>
      <c r="B150" s="8"/>
      <c r="C150" s="11"/>
      <c r="D150" s="11"/>
      <c r="E150" s="11"/>
      <c r="F150" s="11"/>
      <c r="G150" s="27"/>
      <c r="H150" s="11"/>
      <c r="I150" s="11"/>
    </row>
    <row r="151" spans="1:9" x14ac:dyDescent="0.5">
      <c r="A151" s="7"/>
      <c r="B151" s="8"/>
      <c r="C151" s="11"/>
      <c r="D151" s="11"/>
      <c r="E151" s="11"/>
      <c r="F151" s="11"/>
      <c r="G151" s="27"/>
      <c r="H151" s="11"/>
      <c r="I151" s="11"/>
    </row>
    <row r="152" spans="1:9" x14ac:dyDescent="0.5">
      <c r="A152" s="7"/>
      <c r="B152" s="8"/>
      <c r="C152" s="11"/>
      <c r="D152" s="11"/>
      <c r="E152" s="11"/>
      <c r="F152" s="11"/>
      <c r="G152" s="27"/>
      <c r="H152" s="11"/>
      <c r="I152" s="11"/>
    </row>
    <row r="153" spans="1:9" x14ac:dyDescent="0.5">
      <c r="A153" s="7"/>
      <c r="B153" s="8"/>
      <c r="C153" s="11"/>
      <c r="D153" s="11"/>
      <c r="E153" s="11"/>
      <c r="F153" s="11"/>
      <c r="G153" s="27"/>
      <c r="H153" s="11"/>
      <c r="I153" s="11"/>
    </row>
    <row r="154" spans="1:9" x14ac:dyDescent="0.5">
      <c r="A154" s="7"/>
      <c r="B154" s="8"/>
      <c r="C154" s="11"/>
      <c r="D154" s="11"/>
      <c r="E154" s="11"/>
      <c r="F154" s="11"/>
      <c r="G154" s="27"/>
      <c r="H154" s="11"/>
      <c r="I154" s="11"/>
    </row>
    <row r="155" spans="1:9" x14ac:dyDescent="0.5">
      <c r="A155" s="7"/>
      <c r="B155" s="8"/>
      <c r="C155" s="11"/>
      <c r="D155" s="11"/>
      <c r="E155" s="11"/>
      <c r="F155" s="11"/>
      <c r="G155" s="27"/>
      <c r="H155" s="11"/>
      <c r="I155" s="11"/>
    </row>
    <row r="156" spans="1:9" x14ac:dyDescent="0.5">
      <c r="A156" s="7"/>
      <c r="B156" s="8"/>
      <c r="C156" s="11"/>
      <c r="D156" s="11"/>
      <c r="E156" s="11"/>
      <c r="F156" s="11"/>
      <c r="G156" s="27"/>
      <c r="H156" s="11"/>
      <c r="I156" s="11"/>
    </row>
    <row r="157" spans="1:9" x14ac:dyDescent="0.5">
      <c r="A157" s="7"/>
      <c r="B157" s="8"/>
      <c r="C157" s="11"/>
      <c r="D157" s="11"/>
      <c r="E157" s="11"/>
      <c r="F157" s="11"/>
      <c r="G157" s="27"/>
      <c r="H157" s="11"/>
      <c r="I157" s="11"/>
    </row>
    <row r="158" spans="1:9" x14ac:dyDescent="0.5">
      <c r="A158" s="7"/>
      <c r="B158" s="8"/>
      <c r="C158" s="11"/>
      <c r="D158" s="11"/>
      <c r="E158" s="11"/>
      <c r="F158" s="11"/>
      <c r="G158" s="27"/>
      <c r="H158" s="11"/>
      <c r="I158" s="11"/>
    </row>
    <row r="159" spans="1:9" x14ac:dyDescent="0.5">
      <c r="A159" s="7"/>
      <c r="B159" s="8"/>
      <c r="C159" s="11"/>
      <c r="D159" s="11"/>
      <c r="E159" s="11"/>
      <c r="F159" s="11"/>
      <c r="G159" s="27"/>
      <c r="H159" s="11"/>
      <c r="I159" s="11"/>
    </row>
    <row r="160" spans="1:9" x14ac:dyDescent="0.5">
      <c r="A160" s="7"/>
      <c r="B160" s="8"/>
      <c r="C160" s="11"/>
      <c r="D160" s="11"/>
      <c r="E160" s="11"/>
      <c r="F160" s="11"/>
      <c r="G160" s="27"/>
      <c r="H160" s="11"/>
      <c r="I160" s="11"/>
    </row>
    <row r="161" spans="1:9" x14ac:dyDescent="0.5">
      <c r="A161" s="7"/>
      <c r="B161" s="8"/>
      <c r="C161" s="11"/>
      <c r="D161" s="11"/>
      <c r="E161" s="11"/>
      <c r="F161" s="11"/>
      <c r="G161" s="27"/>
      <c r="H161" s="11"/>
      <c r="I161" s="11"/>
    </row>
    <row r="162" spans="1:9" x14ac:dyDescent="0.5">
      <c r="A162" s="7"/>
      <c r="B162" s="8"/>
      <c r="C162" s="11"/>
      <c r="D162" s="11"/>
      <c r="E162" s="11"/>
      <c r="F162" s="11"/>
      <c r="G162" s="27"/>
      <c r="H162" s="11"/>
      <c r="I162" s="11"/>
    </row>
    <row r="163" spans="1:9" x14ac:dyDescent="0.5">
      <c r="A163" s="7"/>
      <c r="B163" s="8"/>
      <c r="C163" s="11"/>
      <c r="D163" s="11"/>
      <c r="E163" s="11"/>
      <c r="F163" s="11"/>
      <c r="G163" s="27"/>
      <c r="H163" s="11"/>
      <c r="I163" s="11"/>
    </row>
    <row r="164" spans="1:9" x14ac:dyDescent="0.5">
      <c r="A164" s="7"/>
      <c r="B164" s="8"/>
      <c r="C164" s="11"/>
      <c r="D164" s="11"/>
      <c r="E164" s="11"/>
      <c r="F164" s="11"/>
      <c r="G164" s="27"/>
      <c r="H164" s="11"/>
      <c r="I164" s="11"/>
    </row>
    <row r="165" spans="1:9" x14ac:dyDescent="0.5">
      <c r="A165" s="7"/>
      <c r="B165" s="8"/>
      <c r="C165" s="11"/>
      <c r="D165" s="11"/>
      <c r="E165" s="11"/>
      <c r="F165" s="11"/>
      <c r="G165" s="27"/>
      <c r="H165" s="11"/>
      <c r="I165" s="11"/>
    </row>
    <row r="166" spans="1:9" x14ac:dyDescent="0.5">
      <c r="A166" s="7"/>
      <c r="B166" s="8"/>
      <c r="C166" s="11"/>
      <c r="D166" s="11"/>
      <c r="E166" s="11"/>
      <c r="F166" s="11"/>
      <c r="G166" s="27"/>
      <c r="H166" s="11"/>
      <c r="I166" s="11"/>
    </row>
    <row r="167" spans="1:9" x14ac:dyDescent="0.5">
      <c r="A167" s="7"/>
      <c r="B167" s="8"/>
      <c r="C167" s="11"/>
      <c r="D167" s="11"/>
      <c r="E167" s="11"/>
      <c r="F167" s="11"/>
      <c r="G167" s="27"/>
      <c r="H167" s="11"/>
      <c r="I167" s="11"/>
    </row>
    <row r="168" spans="1:9" x14ac:dyDescent="0.5">
      <c r="A168" s="7"/>
      <c r="B168" s="8"/>
      <c r="C168" s="11"/>
      <c r="D168" s="11"/>
      <c r="E168" s="11"/>
      <c r="F168" s="11"/>
      <c r="G168" s="27"/>
      <c r="H168" s="11"/>
      <c r="I168" s="11"/>
    </row>
    <row r="169" spans="1:9" x14ac:dyDescent="0.5">
      <c r="A169" s="7"/>
      <c r="B169" s="8"/>
      <c r="C169" s="11"/>
      <c r="D169" s="11"/>
      <c r="E169" s="11"/>
      <c r="F169" s="11"/>
      <c r="G169" s="27"/>
      <c r="H169" s="11"/>
      <c r="I169" s="11"/>
    </row>
    <row r="170" spans="1:9" x14ac:dyDescent="0.5">
      <c r="A170" s="7"/>
      <c r="B170" s="8"/>
      <c r="C170" s="11"/>
      <c r="D170" s="11"/>
      <c r="E170" s="11"/>
      <c r="F170" s="11"/>
      <c r="G170" s="27"/>
      <c r="H170" s="11"/>
      <c r="I170" s="11"/>
    </row>
    <row r="171" spans="1:9" x14ac:dyDescent="0.5">
      <c r="A171" s="7"/>
      <c r="B171" s="8"/>
      <c r="C171" s="11"/>
      <c r="D171" s="11"/>
      <c r="E171" s="11"/>
      <c r="F171" s="11"/>
      <c r="G171" s="27"/>
      <c r="H171" s="11"/>
      <c r="I171" s="11"/>
    </row>
    <row r="172" spans="1:9" x14ac:dyDescent="0.5">
      <c r="A172" s="7"/>
      <c r="B172" s="8"/>
      <c r="C172" s="11"/>
      <c r="D172" s="11"/>
      <c r="E172" s="11"/>
      <c r="F172" s="11"/>
      <c r="G172" s="27"/>
      <c r="H172" s="11"/>
      <c r="I172" s="11"/>
    </row>
    <row r="173" spans="1:9" x14ac:dyDescent="0.5">
      <c r="A173" s="7"/>
      <c r="B173" s="8"/>
      <c r="C173" s="11"/>
      <c r="D173" s="11"/>
      <c r="E173" s="11"/>
      <c r="F173" s="11"/>
      <c r="G173" s="27"/>
      <c r="H173" s="11"/>
      <c r="I173" s="11"/>
    </row>
    <row r="174" spans="1:9" x14ac:dyDescent="0.5">
      <c r="A174" s="7"/>
      <c r="B174" s="8"/>
      <c r="C174" s="11"/>
      <c r="D174" s="11"/>
      <c r="E174" s="11"/>
      <c r="F174" s="11"/>
      <c r="G174" s="27"/>
      <c r="H174" s="11"/>
      <c r="I174" s="11"/>
    </row>
    <row r="175" spans="1:9" x14ac:dyDescent="0.5">
      <c r="A175" s="7"/>
      <c r="B175" s="8"/>
      <c r="C175" s="11"/>
      <c r="D175" s="11"/>
      <c r="E175" s="11"/>
      <c r="F175" s="11"/>
      <c r="G175" s="27"/>
      <c r="H175" s="11"/>
      <c r="I175" s="11"/>
    </row>
    <row r="176" spans="1:9" x14ac:dyDescent="0.5">
      <c r="A176" s="7"/>
      <c r="B176" s="8"/>
      <c r="C176" s="11"/>
      <c r="D176" s="11"/>
      <c r="E176" s="11"/>
      <c r="F176" s="11"/>
      <c r="G176" s="27"/>
      <c r="H176" s="11"/>
      <c r="I176" s="11"/>
    </row>
    <row r="177" spans="1:9" x14ac:dyDescent="0.5">
      <c r="A177" s="7"/>
      <c r="B177" s="8"/>
      <c r="C177" s="11"/>
      <c r="D177" s="11"/>
      <c r="E177" s="11"/>
      <c r="F177" s="11"/>
      <c r="G177" s="27"/>
      <c r="H177" s="11"/>
      <c r="I177" s="11"/>
    </row>
    <row r="178" spans="1:9" x14ac:dyDescent="0.5">
      <c r="A178" s="7"/>
      <c r="B178" s="8"/>
      <c r="C178" s="11"/>
      <c r="D178" s="11"/>
      <c r="E178" s="11"/>
      <c r="F178" s="11"/>
      <c r="G178" s="27"/>
      <c r="H178" s="11"/>
      <c r="I178" s="11"/>
    </row>
    <row r="179" spans="1:9" x14ac:dyDescent="0.5">
      <c r="A179" s="7"/>
      <c r="B179" s="8"/>
      <c r="C179" s="11"/>
      <c r="D179" s="11"/>
      <c r="E179" s="11"/>
      <c r="F179" s="11"/>
      <c r="G179" s="27"/>
      <c r="H179" s="11"/>
      <c r="I179" s="11"/>
    </row>
    <row r="180" spans="1:9" x14ac:dyDescent="0.5">
      <c r="A180" s="7"/>
      <c r="B180" s="8"/>
      <c r="C180" s="11"/>
      <c r="D180" s="11"/>
      <c r="E180" s="11"/>
      <c r="F180" s="11"/>
      <c r="G180" s="27"/>
      <c r="H180" s="11"/>
      <c r="I180" s="11"/>
    </row>
    <row r="181" spans="1:9" x14ac:dyDescent="0.5">
      <c r="A181" s="7"/>
      <c r="B181" s="8"/>
      <c r="C181" s="11"/>
      <c r="D181" s="11"/>
      <c r="E181" s="11"/>
      <c r="F181" s="11"/>
      <c r="G181" s="27"/>
      <c r="H181" s="11"/>
      <c r="I181" s="11"/>
    </row>
    <row r="182" spans="1:9" x14ac:dyDescent="0.5">
      <c r="A182" s="7"/>
      <c r="B182" s="8"/>
      <c r="C182" s="11"/>
      <c r="D182" s="11"/>
      <c r="E182" s="11"/>
      <c r="F182" s="11"/>
      <c r="G182" s="27"/>
      <c r="H182" s="11"/>
      <c r="I182" s="11"/>
    </row>
    <row r="183" spans="1:9" x14ac:dyDescent="0.5">
      <c r="A183" s="7"/>
      <c r="B183" s="8"/>
      <c r="C183" s="11"/>
      <c r="D183" s="11"/>
      <c r="E183" s="11"/>
      <c r="F183" s="11"/>
      <c r="G183" s="27"/>
      <c r="H183" s="11"/>
      <c r="I183" s="11"/>
    </row>
    <row r="184" spans="1:9" x14ac:dyDescent="0.5">
      <c r="A184" s="7"/>
      <c r="B184" s="8"/>
      <c r="C184" s="11"/>
      <c r="D184" s="11"/>
      <c r="E184" s="11"/>
      <c r="F184" s="11"/>
      <c r="G184" s="27"/>
      <c r="H184" s="11"/>
      <c r="I184" s="11"/>
    </row>
    <row r="185" spans="1:9" x14ac:dyDescent="0.5">
      <c r="A185" s="7"/>
      <c r="B185" s="8"/>
      <c r="C185" s="11"/>
      <c r="D185" s="11"/>
      <c r="E185" s="11"/>
      <c r="F185" s="11"/>
      <c r="G185" s="27"/>
      <c r="H185" s="11"/>
      <c r="I185" s="11"/>
    </row>
    <row r="186" spans="1:9" x14ac:dyDescent="0.5">
      <c r="A186" s="7"/>
      <c r="B186" s="8"/>
      <c r="C186" s="11"/>
      <c r="D186" s="11"/>
      <c r="E186" s="11"/>
      <c r="F186" s="11"/>
      <c r="G186" s="27"/>
      <c r="H186" s="11"/>
      <c r="I186" s="11"/>
    </row>
    <row r="187" spans="1:9" x14ac:dyDescent="0.5">
      <c r="A187" s="7"/>
      <c r="B187" s="8"/>
      <c r="C187" s="11"/>
      <c r="D187" s="11"/>
      <c r="E187" s="11"/>
      <c r="F187" s="11"/>
      <c r="G187" s="27"/>
      <c r="H187" s="11"/>
      <c r="I187" s="11"/>
    </row>
    <row r="188" spans="1:9" x14ac:dyDescent="0.5">
      <c r="A188" s="7"/>
      <c r="B188" s="8"/>
      <c r="C188" s="11"/>
      <c r="D188" s="11"/>
      <c r="E188" s="11"/>
      <c r="F188" s="11"/>
      <c r="G188" s="27"/>
      <c r="H188" s="11"/>
      <c r="I188" s="11"/>
    </row>
    <row r="189" spans="1:9" x14ac:dyDescent="0.5">
      <c r="A189" s="7"/>
      <c r="B189" s="8"/>
      <c r="C189" s="11"/>
      <c r="D189" s="11"/>
      <c r="E189" s="11"/>
      <c r="F189" s="11"/>
      <c r="G189" s="27"/>
      <c r="H189" s="11"/>
      <c r="I189" s="11"/>
    </row>
    <row r="190" spans="1:9" x14ac:dyDescent="0.5">
      <c r="A190" s="7"/>
      <c r="B190" s="8"/>
      <c r="C190" s="11"/>
      <c r="D190" s="11"/>
      <c r="E190" s="11"/>
      <c r="F190" s="11"/>
      <c r="G190" s="27"/>
      <c r="H190" s="11"/>
      <c r="I190" s="11"/>
    </row>
    <row r="191" spans="1:9" x14ac:dyDescent="0.5">
      <c r="A191" s="7"/>
      <c r="B191" s="8"/>
      <c r="C191" s="11"/>
      <c r="D191" s="11"/>
      <c r="E191" s="11"/>
      <c r="F191" s="11"/>
      <c r="G191" s="27"/>
      <c r="H191" s="11"/>
      <c r="I191" s="11"/>
    </row>
    <row r="192" spans="1:9" x14ac:dyDescent="0.5">
      <c r="A192" s="7"/>
      <c r="B192" s="8"/>
      <c r="C192" s="11"/>
      <c r="D192" s="11"/>
      <c r="E192" s="11"/>
      <c r="F192" s="11"/>
      <c r="G192" s="27"/>
      <c r="H192" s="11"/>
      <c r="I192" s="11"/>
    </row>
    <row r="193" spans="1:9" x14ac:dyDescent="0.5">
      <c r="A193" s="7"/>
      <c r="B193" s="8"/>
      <c r="C193" s="11"/>
      <c r="D193" s="11"/>
      <c r="E193" s="11"/>
      <c r="F193" s="11"/>
      <c r="G193" s="27"/>
      <c r="H193" s="11"/>
      <c r="I193" s="11"/>
    </row>
    <row r="194" spans="1:9" x14ac:dyDescent="0.5">
      <c r="A194" s="7"/>
      <c r="B194" s="8"/>
      <c r="C194" s="11"/>
      <c r="D194" s="11"/>
      <c r="E194" s="11"/>
      <c r="F194" s="11"/>
      <c r="G194" s="27"/>
      <c r="H194" s="11"/>
      <c r="I194" s="11"/>
    </row>
    <row r="195" spans="1:9" x14ac:dyDescent="0.5">
      <c r="A195" s="7"/>
      <c r="B195" s="8"/>
      <c r="C195" s="11"/>
      <c r="D195" s="11"/>
      <c r="E195" s="11"/>
      <c r="F195" s="11"/>
      <c r="G195" s="27"/>
      <c r="H195" s="11"/>
      <c r="I195" s="11"/>
    </row>
    <row r="196" spans="1:9" x14ac:dyDescent="0.5">
      <c r="A196" s="7"/>
      <c r="B196" s="8"/>
      <c r="C196" s="11"/>
      <c r="D196" s="11"/>
      <c r="E196" s="11"/>
      <c r="F196" s="11"/>
      <c r="G196" s="27"/>
      <c r="H196" s="11"/>
      <c r="I196" s="11"/>
    </row>
    <row r="197" spans="1:9" x14ac:dyDescent="0.5">
      <c r="A197" s="7"/>
      <c r="B197" s="8"/>
      <c r="C197" s="11"/>
      <c r="D197" s="11"/>
      <c r="E197" s="11"/>
      <c r="F197" s="11"/>
      <c r="G197" s="27"/>
      <c r="H197" s="11"/>
      <c r="I197" s="11"/>
    </row>
    <row r="198" spans="1:9" x14ac:dyDescent="0.5">
      <c r="A198" s="7"/>
      <c r="B198" s="8"/>
      <c r="C198" s="11"/>
      <c r="D198" s="11"/>
      <c r="E198" s="11"/>
      <c r="F198" s="11"/>
      <c r="G198" s="27"/>
      <c r="H198" s="11"/>
      <c r="I198" s="11"/>
    </row>
    <row r="199" spans="1:9" x14ac:dyDescent="0.5">
      <c r="A199" s="7"/>
      <c r="B199" s="8"/>
      <c r="C199" s="11"/>
      <c r="D199" s="11"/>
      <c r="E199" s="11"/>
      <c r="F199" s="11"/>
      <c r="G199" s="27"/>
      <c r="H199" s="11"/>
      <c r="I199" s="11"/>
    </row>
    <row r="200" spans="1:9" x14ac:dyDescent="0.5">
      <c r="A200" s="7"/>
      <c r="B200" s="8"/>
      <c r="C200" s="11"/>
      <c r="D200" s="11"/>
      <c r="E200" s="11"/>
      <c r="F200" s="11"/>
      <c r="G200" s="27"/>
      <c r="H200" s="11"/>
      <c r="I200" s="11"/>
    </row>
    <row r="201" spans="1:9" x14ac:dyDescent="0.5">
      <c r="A201" s="7"/>
      <c r="B201" s="8"/>
      <c r="C201" s="11"/>
      <c r="D201" s="11"/>
      <c r="E201" s="11"/>
      <c r="F201" s="11"/>
      <c r="G201" s="27"/>
      <c r="H201" s="11"/>
      <c r="I201" s="11"/>
    </row>
    <row r="202" spans="1:9" x14ac:dyDescent="0.5">
      <c r="A202" s="7"/>
      <c r="B202" s="8"/>
      <c r="C202" s="11"/>
      <c r="D202" s="11"/>
      <c r="E202" s="11"/>
      <c r="F202" s="11"/>
      <c r="G202" s="27"/>
      <c r="H202" s="11"/>
      <c r="I202" s="11"/>
    </row>
    <row r="203" spans="1:9" x14ac:dyDescent="0.5">
      <c r="A203" s="7"/>
      <c r="B203" s="8"/>
      <c r="C203" s="11"/>
      <c r="D203" s="11"/>
      <c r="E203" s="11"/>
      <c r="F203" s="11"/>
      <c r="G203" s="27"/>
      <c r="H203" s="11"/>
      <c r="I203" s="11"/>
    </row>
    <row r="204" spans="1:9" x14ac:dyDescent="0.5">
      <c r="A204" s="7"/>
      <c r="B204" s="8"/>
      <c r="C204" s="11"/>
      <c r="D204" s="11"/>
      <c r="E204" s="11"/>
      <c r="F204" s="11"/>
      <c r="G204" s="27"/>
      <c r="H204" s="11"/>
      <c r="I204" s="11"/>
    </row>
    <row r="205" spans="1:9" x14ac:dyDescent="0.5">
      <c r="A205" s="7"/>
      <c r="B205" s="8"/>
      <c r="C205" s="11"/>
      <c r="D205" s="11"/>
      <c r="E205" s="11"/>
      <c r="F205" s="11"/>
      <c r="G205" s="27"/>
      <c r="H205" s="11"/>
      <c r="I205" s="11"/>
    </row>
    <row r="206" spans="1:9" x14ac:dyDescent="0.5">
      <c r="A206" s="7"/>
      <c r="B206" s="8"/>
      <c r="C206" s="11"/>
      <c r="D206" s="11"/>
      <c r="E206" s="11"/>
      <c r="F206" s="11"/>
      <c r="G206" s="27"/>
      <c r="H206" s="11"/>
      <c r="I206" s="11"/>
    </row>
    <row r="207" spans="1:9" x14ac:dyDescent="0.5">
      <c r="A207" s="7"/>
      <c r="B207" s="8"/>
      <c r="C207" s="11"/>
      <c r="D207" s="11"/>
      <c r="E207" s="11"/>
      <c r="F207" s="11"/>
      <c r="G207" s="27"/>
      <c r="H207" s="11"/>
      <c r="I207" s="11"/>
    </row>
    <row r="208" spans="1:9" x14ac:dyDescent="0.5">
      <c r="A208" s="7"/>
      <c r="B208" s="8"/>
      <c r="C208" s="11"/>
      <c r="D208" s="11"/>
      <c r="E208" s="11"/>
      <c r="F208" s="11"/>
      <c r="G208" s="27"/>
      <c r="H208" s="11"/>
      <c r="I208" s="11"/>
    </row>
    <row r="209" spans="1:9" x14ac:dyDescent="0.5">
      <c r="A209" s="7"/>
      <c r="B209" s="8"/>
      <c r="C209" s="11"/>
      <c r="D209" s="11"/>
      <c r="E209" s="11"/>
      <c r="F209" s="11"/>
      <c r="G209" s="27"/>
      <c r="H209" s="11"/>
      <c r="I209" s="11"/>
    </row>
    <row r="210" spans="1:9" x14ac:dyDescent="0.5">
      <c r="A210" s="7"/>
      <c r="B210" s="8"/>
      <c r="C210" s="11"/>
      <c r="D210" s="11"/>
      <c r="E210" s="11"/>
      <c r="F210" s="11"/>
      <c r="G210" s="27"/>
      <c r="H210" s="11"/>
      <c r="I210" s="11"/>
    </row>
    <row r="211" spans="1:9" x14ac:dyDescent="0.5">
      <c r="A211" s="7"/>
      <c r="B211" s="8"/>
      <c r="C211" s="11"/>
      <c r="D211" s="11"/>
      <c r="E211" s="11"/>
      <c r="F211" s="11"/>
      <c r="G211" s="27"/>
      <c r="H211" s="11"/>
      <c r="I211" s="11"/>
    </row>
    <row r="212" spans="1:9" x14ac:dyDescent="0.5">
      <c r="A212" s="7"/>
      <c r="B212" s="8"/>
      <c r="C212" s="11"/>
      <c r="D212" s="11"/>
      <c r="E212" s="11"/>
      <c r="F212" s="11"/>
      <c r="G212" s="27"/>
      <c r="H212" s="11"/>
      <c r="I212" s="11"/>
    </row>
    <row r="213" spans="1:9" x14ac:dyDescent="0.5">
      <c r="A213" s="7"/>
      <c r="B213" s="8"/>
      <c r="C213" s="11"/>
      <c r="D213" s="11"/>
      <c r="E213" s="11"/>
      <c r="F213" s="11"/>
      <c r="G213" s="27"/>
      <c r="H213" s="11"/>
      <c r="I213" s="11"/>
    </row>
    <row r="214" spans="1:9" x14ac:dyDescent="0.5">
      <c r="A214" s="7"/>
      <c r="B214" s="8"/>
      <c r="C214" s="11"/>
      <c r="D214" s="11"/>
      <c r="E214" s="11"/>
      <c r="F214" s="11"/>
      <c r="G214" s="27"/>
      <c r="H214" s="11"/>
      <c r="I214" s="11"/>
    </row>
    <row r="215" spans="1:9" x14ac:dyDescent="0.5">
      <c r="A215" s="7"/>
      <c r="B215" s="8"/>
      <c r="C215" s="11"/>
      <c r="D215" s="11"/>
      <c r="E215" s="11"/>
      <c r="F215" s="11"/>
      <c r="G215" s="27"/>
      <c r="H215" s="11"/>
      <c r="I215" s="11"/>
    </row>
    <row r="216" spans="1:9" x14ac:dyDescent="0.5">
      <c r="A216" s="7"/>
      <c r="B216" s="8"/>
      <c r="C216" s="11"/>
      <c r="D216" s="11"/>
      <c r="E216" s="11"/>
      <c r="F216" s="11"/>
      <c r="G216" s="27"/>
      <c r="H216" s="11"/>
      <c r="I216" s="11"/>
    </row>
    <row r="217" spans="1:9" x14ac:dyDescent="0.5">
      <c r="A217" s="7"/>
      <c r="B217" s="8"/>
      <c r="C217" s="11"/>
      <c r="D217" s="11"/>
      <c r="E217" s="11"/>
      <c r="F217" s="11"/>
      <c r="G217" s="27"/>
      <c r="H217" s="11"/>
      <c r="I217" s="11"/>
    </row>
    <row r="218" spans="1:9" x14ac:dyDescent="0.5">
      <c r="A218" s="7"/>
      <c r="B218" s="8"/>
      <c r="C218" s="11"/>
      <c r="D218" s="11"/>
      <c r="E218" s="11"/>
      <c r="F218" s="11"/>
      <c r="G218" s="27"/>
      <c r="H218" s="11"/>
      <c r="I218" s="11"/>
    </row>
    <row r="219" spans="1:9" x14ac:dyDescent="0.5">
      <c r="A219" s="7"/>
      <c r="B219" s="8"/>
      <c r="C219" s="11"/>
      <c r="D219" s="11"/>
      <c r="E219" s="11"/>
      <c r="F219" s="11"/>
      <c r="G219" s="27"/>
      <c r="H219" s="11"/>
      <c r="I219" s="11"/>
    </row>
    <row r="220" spans="1:9" x14ac:dyDescent="0.5">
      <c r="A220" s="7"/>
      <c r="B220" s="8"/>
      <c r="C220" s="11"/>
      <c r="D220" s="11"/>
      <c r="E220" s="11"/>
      <c r="F220" s="11"/>
      <c r="G220" s="27"/>
      <c r="H220" s="11"/>
      <c r="I220" s="11"/>
    </row>
    <row r="221" spans="1:9" x14ac:dyDescent="0.5">
      <c r="A221" s="7"/>
      <c r="B221" s="8"/>
      <c r="C221" s="11"/>
      <c r="D221" s="11"/>
      <c r="E221" s="11"/>
      <c r="F221" s="11"/>
      <c r="G221" s="27"/>
      <c r="H221" s="11"/>
      <c r="I221" s="11"/>
    </row>
    <row r="222" spans="1:9" x14ac:dyDescent="0.5">
      <c r="A222" s="7"/>
      <c r="B222" s="8"/>
      <c r="C222" s="11"/>
      <c r="D222" s="11"/>
      <c r="E222" s="11"/>
      <c r="F222" s="11"/>
      <c r="G222" s="27"/>
      <c r="H222" s="11"/>
      <c r="I222" s="11"/>
    </row>
    <row r="223" spans="1:9" x14ac:dyDescent="0.5">
      <c r="A223" s="7"/>
      <c r="B223" s="8"/>
      <c r="C223" s="11"/>
      <c r="D223" s="11"/>
      <c r="E223" s="11"/>
      <c r="F223" s="11"/>
      <c r="G223" s="27"/>
      <c r="H223" s="11"/>
      <c r="I223" s="11"/>
    </row>
    <row r="224" spans="1:9" x14ac:dyDescent="0.5">
      <c r="A224" s="7"/>
      <c r="B224" s="8"/>
      <c r="C224" s="11"/>
      <c r="D224" s="11"/>
      <c r="E224" s="11"/>
      <c r="F224" s="11"/>
      <c r="G224" s="27"/>
      <c r="H224" s="11"/>
      <c r="I224" s="11"/>
    </row>
    <row r="225" spans="1:9" x14ac:dyDescent="0.5">
      <c r="A225" s="7"/>
      <c r="B225" s="8"/>
      <c r="C225" s="11"/>
      <c r="D225" s="11"/>
      <c r="E225" s="11"/>
      <c r="F225" s="11"/>
      <c r="G225" s="27"/>
      <c r="H225" s="11"/>
      <c r="I225" s="11"/>
    </row>
    <row r="226" spans="1:9" x14ac:dyDescent="0.5">
      <c r="A226" s="7"/>
      <c r="B226" s="8"/>
      <c r="C226" s="11"/>
      <c r="D226" s="11"/>
      <c r="E226" s="11"/>
      <c r="F226" s="11"/>
      <c r="G226" s="27"/>
      <c r="H226" s="11"/>
      <c r="I226" s="11"/>
    </row>
    <row r="227" spans="1:9" x14ac:dyDescent="0.5">
      <c r="A227" s="7"/>
      <c r="B227" s="8"/>
      <c r="C227" s="11"/>
      <c r="D227" s="11"/>
      <c r="E227" s="11"/>
      <c r="F227" s="11"/>
      <c r="G227" s="27"/>
      <c r="H227" s="11"/>
      <c r="I227" s="11"/>
    </row>
    <row r="228" spans="1:9" x14ac:dyDescent="0.5">
      <c r="A228" s="7"/>
      <c r="B228" s="8"/>
      <c r="C228" s="11"/>
      <c r="D228" s="11"/>
      <c r="E228" s="11"/>
      <c r="F228" s="11"/>
      <c r="G228" s="27"/>
      <c r="H228" s="11"/>
      <c r="I228" s="11"/>
    </row>
    <row r="229" spans="1:9" x14ac:dyDescent="0.5">
      <c r="A229" s="7"/>
      <c r="B229" s="8"/>
      <c r="C229" s="11"/>
      <c r="D229" s="11"/>
      <c r="E229" s="11"/>
      <c r="F229" s="11"/>
      <c r="G229" s="27"/>
      <c r="H229" s="11"/>
      <c r="I229" s="11"/>
    </row>
    <row r="230" spans="1:9" x14ac:dyDescent="0.5">
      <c r="A230" s="7"/>
      <c r="B230" s="8"/>
      <c r="C230" s="11"/>
      <c r="D230" s="11"/>
      <c r="E230" s="11"/>
      <c r="F230" s="11"/>
      <c r="G230" s="27"/>
      <c r="H230" s="11"/>
      <c r="I230" s="11"/>
    </row>
    <row r="231" spans="1:9" x14ac:dyDescent="0.5">
      <c r="A231" s="7"/>
      <c r="B231" s="8"/>
      <c r="C231" s="11"/>
      <c r="D231" s="11"/>
      <c r="E231" s="11"/>
      <c r="F231" s="11"/>
      <c r="G231" s="27"/>
      <c r="H231" s="11"/>
      <c r="I231" s="11"/>
    </row>
    <row r="232" spans="1:9" x14ac:dyDescent="0.5">
      <c r="A232" s="7"/>
      <c r="B232" s="8"/>
      <c r="C232" s="11"/>
      <c r="D232" s="11"/>
      <c r="E232" s="11"/>
      <c r="F232" s="11"/>
      <c r="G232" s="27"/>
      <c r="H232" s="11"/>
      <c r="I232" s="11"/>
    </row>
    <row r="233" spans="1:9" x14ac:dyDescent="0.5">
      <c r="A233" s="7"/>
      <c r="B233" s="8"/>
      <c r="C233" s="11"/>
      <c r="D233" s="11"/>
      <c r="E233" s="11"/>
      <c r="F233" s="11"/>
      <c r="G233" s="27"/>
      <c r="H233" s="11"/>
      <c r="I233" s="11"/>
    </row>
    <row r="234" spans="1:9" x14ac:dyDescent="0.5">
      <c r="A234" s="7"/>
      <c r="B234" s="8"/>
      <c r="C234" s="11"/>
      <c r="D234" s="11"/>
      <c r="E234" s="11"/>
      <c r="F234" s="11"/>
      <c r="G234" s="27"/>
      <c r="H234" s="11"/>
      <c r="I234" s="11"/>
    </row>
    <row r="235" spans="1:9" x14ac:dyDescent="0.5">
      <c r="A235" s="7"/>
      <c r="B235" s="8"/>
      <c r="C235" s="11"/>
      <c r="D235" s="11"/>
      <c r="E235" s="11"/>
      <c r="F235" s="11"/>
      <c r="G235" s="27"/>
      <c r="H235" s="11"/>
      <c r="I235" s="11"/>
    </row>
    <row r="236" spans="1:9" x14ac:dyDescent="0.5">
      <c r="A236" s="7"/>
      <c r="B236" s="8"/>
      <c r="C236" s="11"/>
      <c r="D236" s="11"/>
      <c r="E236" s="11"/>
      <c r="F236" s="11"/>
      <c r="G236" s="27"/>
      <c r="H236" s="11"/>
      <c r="I236" s="11"/>
    </row>
    <row r="237" spans="1:9" x14ac:dyDescent="0.5">
      <c r="A237" s="7"/>
      <c r="B237" s="8"/>
      <c r="C237" s="11"/>
      <c r="D237" s="11"/>
      <c r="E237" s="11"/>
      <c r="F237" s="11"/>
      <c r="G237" s="27"/>
      <c r="H237" s="11"/>
      <c r="I237" s="11"/>
    </row>
    <row r="238" spans="1:9" x14ac:dyDescent="0.5">
      <c r="A238" s="7"/>
      <c r="B238" s="8"/>
      <c r="C238" s="11"/>
      <c r="D238" s="11"/>
      <c r="E238" s="11"/>
      <c r="F238" s="11"/>
      <c r="G238" s="27"/>
      <c r="H238" s="11"/>
      <c r="I238" s="11"/>
    </row>
    <row r="239" spans="1:9" x14ac:dyDescent="0.5">
      <c r="A239" s="7"/>
      <c r="B239" s="8"/>
      <c r="C239" s="11"/>
      <c r="D239" s="11"/>
      <c r="E239" s="11"/>
      <c r="F239" s="11"/>
      <c r="G239" s="27"/>
      <c r="H239" s="11"/>
      <c r="I239" s="11"/>
    </row>
    <row r="240" spans="1:9" x14ac:dyDescent="0.5">
      <c r="A240" s="7"/>
      <c r="B240" s="8"/>
      <c r="C240" s="11"/>
      <c r="D240" s="11"/>
      <c r="E240" s="11"/>
      <c r="F240" s="11"/>
      <c r="G240" s="27"/>
      <c r="H240" s="11"/>
      <c r="I240" s="11"/>
    </row>
    <row r="241" spans="1:9" x14ac:dyDescent="0.5">
      <c r="A241" s="7"/>
      <c r="B241" s="8"/>
      <c r="C241" s="11"/>
      <c r="D241" s="11"/>
      <c r="E241" s="11"/>
      <c r="F241" s="11"/>
      <c r="G241" s="27"/>
      <c r="H241" s="11"/>
      <c r="I241" s="11"/>
    </row>
    <row r="242" spans="1:9" x14ac:dyDescent="0.5">
      <c r="A242" s="7"/>
      <c r="B242" s="8"/>
      <c r="C242" s="11"/>
      <c r="D242" s="11"/>
      <c r="E242" s="11"/>
      <c r="F242" s="11"/>
      <c r="G242" s="27"/>
      <c r="H242" s="11"/>
      <c r="I242" s="11"/>
    </row>
    <row r="243" spans="1:9" x14ac:dyDescent="0.5">
      <c r="A243" s="7"/>
      <c r="B243" s="8"/>
      <c r="C243" s="11"/>
      <c r="D243" s="11"/>
      <c r="E243" s="11"/>
      <c r="F243" s="11"/>
      <c r="G243" s="27"/>
      <c r="H243" s="11"/>
      <c r="I243" s="11"/>
    </row>
    <row r="244" spans="1:9" x14ac:dyDescent="0.5">
      <c r="A244" s="7"/>
      <c r="B244" s="8"/>
      <c r="C244" s="11"/>
      <c r="D244" s="11"/>
      <c r="E244" s="11"/>
      <c r="F244" s="11"/>
      <c r="G244" s="27"/>
      <c r="H244" s="11"/>
      <c r="I244" s="11"/>
    </row>
    <row r="245" spans="1:9" x14ac:dyDescent="0.5">
      <c r="A245" s="7"/>
      <c r="B245" s="8"/>
      <c r="C245" s="11"/>
      <c r="D245" s="11"/>
      <c r="E245" s="11"/>
      <c r="F245" s="11"/>
      <c r="G245" s="27"/>
      <c r="H245" s="11"/>
      <c r="I245" s="11"/>
    </row>
    <row r="246" spans="1:9" x14ac:dyDescent="0.5">
      <c r="A246" s="7"/>
      <c r="B246" s="8"/>
      <c r="C246" s="11"/>
      <c r="D246" s="11"/>
      <c r="E246" s="11"/>
      <c r="F246" s="11"/>
      <c r="G246" s="27"/>
      <c r="H246" s="11"/>
      <c r="I246" s="11"/>
    </row>
    <row r="247" spans="1:9" x14ac:dyDescent="0.5">
      <c r="A247" s="7"/>
      <c r="B247" s="8"/>
      <c r="C247" s="11"/>
      <c r="D247" s="11"/>
      <c r="E247" s="11"/>
      <c r="F247" s="11"/>
      <c r="G247" s="27"/>
      <c r="H247" s="11"/>
      <c r="I247" s="11"/>
    </row>
    <row r="248" spans="1:9" x14ac:dyDescent="0.5">
      <c r="A248" s="7"/>
      <c r="B248" s="8"/>
      <c r="C248" s="11"/>
      <c r="D248" s="11"/>
      <c r="E248" s="11"/>
      <c r="F248" s="11"/>
      <c r="G248" s="27"/>
      <c r="H248" s="11"/>
      <c r="I248" s="11"/>
    </row>
    <row r="249" spans="1:9" x14ac:dyDescent="0.5">
      <c r="A249" s="7"/>
      <c r="B249" s="8"/>
      <c r="C249" s="11"/>
      <c r="D249" s="11"/>
      <c r="E249" s="11"/>
      <c r="F249" s="11"/>
      <c r="G249" s="27"/>
      <c r="H249" s="11"/>
      <c r="I249" s="11"/>
    </row>
    <row r="250" spans="1:9" x14ac:dyDescent="0.5">
      <c r="A250" s="7"/>
      <c r="B250" s="8"/>
      <c r="C250" s="11"/>
      <c r="D250" s="11"/>
      <c r="E250" s="11"/>
      <c r="F250" s="11"/>
      <c r="G250" s="27"/>
      <c r="H250" s="11"/>
      <c r="I250" s="11"/>
    </row>
    <row r="251" spans="1:9" x14ac:dyDescent="0.5">
      <c r="A251" s="7"/>
      <c r="B251" s="8"/>
      <c r="C251" s="11"/>
      <c r="D251" s="11"/>
      <c r="E251" s="11"/>
      <c r="F251" s="11"/>
      <c r="G251" s="27"/>
      <c r="H251" s="11"/>
      <c r="I251" s="11"/>
    </row>
    <row r="252" spans="1:9" x14ac:dyDescent="0.5">
      <c r="A252" s="7"/>
      <c r="B252" s="8"/>
      <c r="C252" s="11"/>
      <c r="D252" s="11"/>
      <c r="E252" s="11"/>
      <c r="F252" s="11"/>
      <c r="G252" s="27"/>
      <c r="H252" s="11"/>
      <c r="I252" s="11"/>
    </row>
    <row r="253" spans="1:9" x14ac:dyDescent="0.5">
      <c r="A253" s="7"/>
      <c r="B253" s="8"/>
      <c r="C253" s="11"/>
      <c r="D253" s="11"/>
      <c r="E253" s="11"/>
      <c r="F253" s="11"/>
      <c r="G253" s="27"/>
      <c r="H253" s="11"/>
      <c r="I253" s="11"/>
    </row>
    <row r="254" spans="1:9" x14ac:dyDescent="0.5">
      <c r="A254" s="7"/>
      <c r="B254" s="8"/>
      <c r="C254" s="11"/>
      <c r="D254" s="11"/>
      <c r="E254" s="11"/>
      <c r="F254" s="11"/>
      <c r="G254" s="27"/>
      <c r="H254" s="11"/>
      <c r="I254" s="11"/>
    </row>
    <row r="255" spans="1:9" x14ac:dyDescent="0.5">
      <c r="A255" s="7"/>
      <c r="B255" s="8"/>
      <c r="C255" s="11"/>
      <c r="D255" s="11"/>
      <c r="E255" s="11"/>
      <c r="F255" s="11"/>
      <c r="G255" s="27"/>
      <c r="H255" s="11"/>
      <c r="I255" s="11"/>
    </row>
    <row r="256" spans="1:9" x14ac:dyDescent="0.5">
      <c r="A256" s="7"/>
      <c r="B256" s="8"/>
      <c r="C256" s="11"/>
      <c r="D256" s="11"/>
      <c r="E256" s="11"/>
      <c r="F256" s="11"/>
      <c r="G256" s="27"/>
      <c r="H256" s="11"/>
      <c r="I256" s="11"/>
    </row>
    <row r="257" spans="1:9" x14ac:dyDescent="0.5">
      <c r="A257" s="7"/>
      <c r="B257" s="8"/>
      <c r="C257" s="11"/>
      <c r="D257" s="11"/>
      <c r="E257" s="11"/>
      <c r="F257" s="11"/>
      <c r="G257" s="27"/>
      <c r="H257" s="11"/>
      <c r="I257" s="11"/>
    </row>
    <row r="258" spans="1:9" x14ac:dyDescent="0.5">
      <c r="A258" s="7"/>
      <c r="B258" s="8"/>
      <c r="C258" s="11"/>
      <c r="D258" s="11"/>
      <c r="E258" s="11"/>
      <c r="F258" s="11"/>
      <c r="G258" s="27"/>
      <c r="H258" s="11"/>
      <c r="I258" s="11"/>
    </row>
    <row r="259" spans="1:9" x14ac:dyDescent="0.5">
      <c r="A259" s="7"/>
      <c r="B259" s="8"/>
      <c r="C259" s="11"/>
      <c r="D259" s="11"/>
      <c r="E259" s="11"/>
      <c r="F259" s="11"/>
      <c r="G259" s="27"/>
      <c r="H259" s="11"/>
      <c r="I259" s="11"/>
    </row>
    <row r="260" spans="1:9" x14ac:dyDescent="0.5">
      <c r="A260" s="7"/>
      <c r="B260" s="8"/>
      <c r="C260" s="11"/>
      <c r="D260" s="11"/>
      <c r="E260" s="11"/>
      <c r="F260" s="11"/>
      <c r="G260" s="27"/>
      <c r="H260" s="11"/>
      <c r="I260" s="11"/>
    </row>
    <row r="261" spans="1:9" x14ac:dyDescent="0.5">
      <c r="A261" s="7"/>
      <c r="B261" s="8"/>
      <c r="C261" s="11"/>
      <c r="D261" s="11"/>
      <c r="E261" s="11"/>
      <c r="F261" s="11"/>
      <c r="G261" s="27"/>
      <c r="H261" s="11"/>
      <c r="I261" s="11"/>
    </row>
    <row r="262" spans="1:9" x14ac:dyDescent="0.5">
      <c r="A262" s="7"/>
      <c r="B262" s="8"/>
      <c r="C262" s="11"/>
      <c r="D262" s="11"/>
      <c r="E262" s="11"/>
      <c r="F262" s="11"/>
      <c r="G262" s="27"/>
      <c r="H262" s="11"/>
      <c r="I262" s="11"/>
    </row>
    <row r="263" spans="1:9" x14ac:dyDescent="0.5">
      <c r="A263" s="7"/>
      <c r="B263" s="8"/>
      <c r="C263" s="11"/>
      <c r="D263" s="11"/>
      <c r="E263" s="11"/>
      <c r="F263" s="11"/>
      <c r="G263" s="27"/>
      <c r="H263" s="11"/>
      <c r="I263" s="11"/>
    </row>
    <row r="264" spans="1:9" x14ac:dyDescent="0.5">
      <c r="A264" s="7"/>
      <c r="B264" s="8"/>
      <c r="C264" s="11"/>
      <c r="D264" s="11"/>
      <c r="E264" s="11"/>
      <c r="F264" s="11"/>
      <c r="G264" s="27"/>
      <c r="H264" s="11"/>
      <c r="I264" s="11"/>
    </row>
    <row r="265" spans="1:9" x14ac:dyDescent="0.5">
      <c r="A265" s="7"/>
      <c r="B265" s="8"/>
      <c r="C265" s="11"/>
      <c r="D265" s="11"/>
      <c r="E265" s="11"/>
      <c r="F265" s="11"/>
      <c r="G265" s="27"/>
      <c r="H265" s="11"/>
      <c r="I265" s="11"/>
    </row>
    <row r="266" spans="1:9" x14ac:dyDescent="0.5">
      <c r="A266" s="7"/>
      <c r="B266" s="8"/>
      <c r="C266" s="11"/>
      <c r="D266" s="11"/>
      <c r="E266" s="11"/>
      <c r="F266" s="11"/>
      <c r="G266" s="27"/>
      <c r="H266" s="11"/>
      <c r="I266" s="11"/>
    </row>
    <row r="267" spans="1:9" x14ac:dyDescent="0.5">
      <c r="A267" s="7"/>
      <c r="B267" s="8"/>
      <c r="C267" s="11"/>
      <c r="D267" s="11"/>
      <c r="E267" s="11"/>
      <c r="F267" s="11"/>
      <c r="G267" s="27"/>
      <c r="H267" s="11"/>
      <c r="I267" s="11"/>
    </row>
    <row r="268" spans="1:9" x14ac:dyDescent="0.5">
      <c r="A268" s="7"/>
      <c r="B268" s="8"/>
      <c r="C268" s="11"/>
      <c r="D268" s="11"/>
      <c r="E268" s="11"/>
      <c r="F268" s="11"/>
      <c r="G268" s="27"/>
      <c r="H268" s="11"/>
      <c r="I268" s="11"/>
    </row>
    <row r="269" spans="1:9" x14ac:dyDescent="0.5">
      <c r="A269" s="7"/>
      <c r="B269" s="8"/>
      <c r="C269" s="11"/>
      <c r="D269" s="11"/>
      <c r="E269" s="11"/>
      <c r="F269" s="11"/>
      <c r="G269" s="27"/>
      <c r="H269" s="11"/>
      <c r="I269" s="11"/>
    </row>
    <row r="270" spans="1:9" x14ac:dyDescent="0.5">
      <c r="A270" s="7"/>
      <c r="B270" s="8"/>
      <c r="C270" s="11"/>
      <c r="D270" s="11"/>
      <c r="E270" s="11"/>
      <c r="F270" s="11"/>
      <c r="G270" s="27"/>
      <c r="H270" s="11"/>
      <c r="I270" s="11"/>
    </row>
    <row r="271" spans="1:9" x14ac:dyDescent="0.5">
      <c r="A271" s="7"/>
      <c r="B271" s="8"/>
      <c r="C271" s="11"/>
      <c r="D271" s="11"/>
      <c r="E271" s="11"/>
      <c r="F271" s="11"/>
      <c r="G271" s="27"/>
      <c r="H271" s="11"/>
      <c r="I271" s="11"/>
    </row>
    <row r="272" spans="1:9" x14ac:dyDescent="0.5">
      <c r="A272" s="7"/>
      <c r="B272" s="8"/>
      <c r="C272" s="11"/>
      <c r="D272" s="11"/>
      <c r="E272" s="11"/>
      <c r="F272" s="11"/>
      <c r="G272" s="27"/>
      <c r="H272" s="11"/>
      <c r="I272" s="11"/>
    </row>
    <row r="273" spans="1:9" x14ac:dyDescent="0.5">
      <c r="A273" s="7"/>
      <c r="B273" s="8"/>
      <c r="C273" s="11"/>
      <c r="D273" s="11"/>
      <c r="E273" s="11"/>
      <c r="F273" s="11"/>
      <c r="G273" s="27"/>
      <c r="H273" s="11"/>
      <c r="I273" s="11"/>
    </row>
    <row r="274" spans="1:9" x14ac:dyDescent="0.5">
      <c r="A274" s="7"/>
      <c r="B274" s="8"/>
      <c r="C274" s="11"/>
      <c r="D274" s="11"/>
      <c r="E274" s="11"/>
      <c r="F274" s="11"/>
      <c r="G274" s="27"/>
      <c r="H274" s="11"/>
      <c r="I274" s="11"/>
    </row>
    <row r="275" spans="1:9" x14ac:dyDescent="0.5">
      <c r="A275" s="7"/>
      <c r="B275" s="8"/>
      <c r="C275" s="11"/>
      <c r="D275" s="11"/>
      <c r="E275" s="11"/>
      <c r="F275" s="11"/>
      <c r="G275" s="27"/>
      <c r="H275" s="11"/>
      <c r="I275" s="11"/>
    </row>
    <row r="276" spans="1:9" x14ac:dyDescent="0.5">
      <c r="A276" s="7"/>
      <c r="B276" s="8"/>
      <c r="C276" s="11"/>
      <c r="D276" s="11"/>
      <c r="E276" s="11"/>
      <c r="F276" s="11"/>
      <c r="G276" s="27"/>
      <c r="H276" s="11"/>
      <c r="I276" s="11"/>
    </row>
    <row r="277" spans="1:9" x14ac:dyDescent="0.5">
      <c r="A277" s="7"/>
      <c r="B277" s="8"/>
      <c r="C277" s="11"/>
      <c r="D277" s="11"/>
      <c r="E277" s="11"/>
      <c r="F277" s="11"/>
      <c r="G277" s="27"/>
      <c r="H277" s="11"/>
      <c r="I277" s="11"/>
    </row>
    <row r="278" spans="1:9" x14ac:dyDescent="0.5">
      <c r="A278" s="7"/>
      <c r="B278" s="8"/>
      <c r="C278" s="11"/>
      <c r="D278" s="11"/>
      <c r="E278" s="11"/>
      <c r="F278" s="11"/>
      <c r="G278" s="27"/>
      <c r="H278" s="11"/>
      <c r="I278" s="11"/>
    </row>
    <row r="279" spans="1:9" x14ac:dyDescent="0.5">
      <c r="A279" s="7"/>
      <c r="B279" s="8"/>
      <c r="C279" s="11"/>
      <c r="D279" s="11"/>
      <c r="E279" s="11"/>
      <c r="F279" s="11"/>
      <c r="G279" s="27"/>
      <c r="H279" s="11"/>
      <c r="I279" s="11"/>
    </row>
    <row r="280" spans="1:9" x14ac:dyDescent="0.5">
      <c r="A280" s="7"/>
      <c r="B280" s="8"/>
      <c r="C280" s="11"/>
      <c r="D280" s="11"/>
      <c r="E280" s="11"/>
      <c r="F280" s="11"/>
      <c r="G280" s="27"/>
      <c r="H280" s="11"/>
      <c r="I280" s="11"/>
    </row>
    <row r="281" spans="1:9" x14ac:dyDescent="0.5">
      <c r="A281" s="7"/>
      <c r="B281" s="8"/>
      <c r="C281" s="11"/>
      <c r="D281" s="11"/>
      <c r="E281" s="11"/>
      <c r="F281" s="11"/>
      <c r="G281" s="27"/>
      <c r="H281" s="11"/>
      <c r="I281" s="11"/>
    </row>
    <row r="282" spans="1:9" x14ac:dyDescent="0.5">
      <c r="A282" s="7"/>
      <c r="B282" s="8"/>
      <c r="C282" s="11"/>
      <c r="D282" s="11"/>
      <c r="E282" s="11"/>
      <c r="F282" s="11"/>
      <c r="G282" s="27"/>
      <c r="H282" s="11"/>
      <c r="I282" s="11"/>
    </row>
    <row r="283" spans="1:9" x14ac:dyDescent="0.5">
      <c r="A283" s="7"/>
      <c r="B283" s="8"/>
      <c r="C283" s="11"/>
      <c r="D283" s="11"/>
      <c r="E283" s="11"/>
      <c r="F283" s="11"/>
      <c r="G283" s="27"/>
      <c r="H283" s="11"/>
      <c r="I283" s="11"/>
    </row>
    <row r="284" spans="1:9" x14ac:dyDescent="0.5">
      <c r="A284" s="7"/>
      <c r="B284" s="8"/>
      <c r="C284" s="11"/>
      <c r="D284" s="11"/>
      <c r="E284" s="11"/>
      <c r="F284" s="11"/>
      <c r="G284" s="27"/>
      <c r="H284" s="11"/>
      <c r="I284" s="11"/>
    </row>
    <row r="285" spans="1:9" x14ac:dyDescent="0.5">
      <c r="A285" s="7"/>
      <c r="B285" s="8"/>
      <c r="C285" s="11"/>
      <c r="D285" s="11"/>
      <c r="E285" s="11"/>
      <c r="F285" s="11"/>
      <c r="G285" s="27"/>
      <c r="H285" s="11"/>
      <c r="I285" s="11"/>
    </row>
    <row r="286" spans="1:9" x14ac:dyDescent="0.5">
      <c r="A286" s="7"/>
      <c r="B286" s="8"/>
      <c r="C286" s="11"/>
      <c r="D286" s="11"/>
      <c r="E286" s="11"/>
      <c r="F286" s="11"/>
      <c r="G286" s="27"/>
      <c r="H286" s="11"/>
      <c r="I286" s="11"/>
    </row>
    <row r="287" spans="1:9" x14ac:dyDescent="0.5">
      <c r="A287" s="7"/>
      <c r="B287" s="8"/>
      <c r="C287" s="11"/>
      <c r="D287" s="11"/>
      <c r="E287" s="11"/>
      <c r="F287" s="11"/>
      <c r="G287" s="27"/>
      <c r="H287" s="11"/>
      <c r="I287" s="11"/>
    </row>
    <row r="288" spans="1:9" x14ac:dyDescent="0.5">
      <c r="A288" s="7"/>
      <c r="B288" s="8"/>
      <c r="C288" s="11"/>
      <c r="D288" s="11"/>
      <c r="E288" s="11"/>
      <c r="F288" s="11"/>
      <c r="G288" s="27"/>
      <c r="H288" s="11"/>
      <c r="I288" s="11"/>
    </row>
    <row r="289" spans="1:9" x14ac:dyDescent="0.5">
      <c r="A289" s="7"/>
      <c r="B289" s="8"/>
      <c r="C289" s="11"/>
      <c r="D289" s="11"/>
      <c r="E289" s="11"/>
      <c r="F289" s="11"/>
      <c r="G289" s="27"/>
      <c r="H289" s="11"/>
      <c r="I289" s="11"/>
    </row>
    <row r="290" spans="1:9" x14ac:dyDescent="0.5">
      <c r="A290" s="7"/>
      <c r="B290" s="8"/>
      <c r="C290" s="11"/>
      <c r="D290" s="11"/>
      <c r="E290" s="11"/>
      <c r="F290" s="11"/>
      <c r="G290" s="27"/>
      <c r="H290" s="11"/>
      <c r="I290" s="11"/>
    </row>
    <row r="291" spans="1:9" x14ac:dyDescent="0.5">
      <c r="A291" s="7"/>
      <c r="B291" s="8"/>
      <c r="C291" s="11"/>
      <c r="D291" s="11"/>
      <c r="E291" s="11"/>
      <c r="F291" s="11"/>
      <c r="G291" s="27"/>
      <c r="H291" s="11"/>
      <c r="I291" s="11"/>
    </row>
    <row r="292" spans="1:9" x14ac:dyDescent="0.5">
      <c r="A292" s="7"/>
      <c r="B292" s="8"/>
      <c r="C292" s="11"/>
      <c r="D292" s="11"/>
      <c r="E292" s="11"/>
      <c r="F292" s="11"/>
      <c r="G292" s="27"/>
      <c r="H292" s="11"/>
      <c r="I292" s="11"/>
    </row>
    <row r="293" spans="1:9" x14ac:dyDescent="0.5">
      <c r="A293" s="7"/>
      <c r="B293" s="8"/>
      <c r="C293" s="11"/>
      <c r="D293" s="11"/>
      <c r="E293" s="11"/>
      <c r="F293" s="11"/>
      <c r="G293" s="27"/>
      <c r="H293" s="11"/>
      <c r="I293" s="11"/>
    </row>
    <row r="294" spans="1:9" x14ac:dyDescent="0.5">
      <c r="A294" s="7"/>
      <c r="B294" s="8"/>
      <c r="C294" s="11"/>
      <c r="D294" s="11"/>
      <c r="E294" s="11"/>
      <c r="F294" s="11"/>
      <c r="G294" s="27"/>
      <c r="H294" s="11"/>
      <c r="I294" s="11"/>
    </row>
    <row r="295" spans="1:9" x14ac:dyDescent="0.5">
      <c r="A295" s="7"/>
      <c r="B295" s="8"/>
      <c r="C295" s="11"/>
      <c r="D295" s="11"/>
      <c r="E295" s="11"/>
      <c r="F295" s="11"/>
      <c r="G295" s="27"/>
      <c r="H295" s="11"/>
      <c r="I295" s="11"/>
    </row>
    <row r="296" spans="1:9" x14ac:dyDescent="0.5">
      <c r="A296" s="7"/>
      <c r="B296" s="8"/>
      <c r="C296" s="11"/>
      <c r="D296" s="11"/>
      <c r="E296" s="11"/>
      <c r="F296" s="11"/>
      <c r="G296" s="27"/>
      <c r="H296" s="11"/>
      <c r="I296" s="11"/>
    </row>
    <row r="297" spans="1:9" x14ac:dyDescent="0.5">
      <c r="A297" s="7"/>
      <c r="B297" s="8"/>
      <c r="C297" s="11"/>
      <c r="D297" s="11"/>
      <c r="E297" s="11"/>
      <c r="F297" s="11"/>
      <c r="G297" s="27"/>
      <c r="H297" s="11"/>
      <c r="I297" s="11"/>
    </row>
    <row r="298" spans="1:9" x14ac:dyDescent="0.5">
      <c r="A298" s="7"/>
      <c r="B298" s="8"/>
      <c r="C298" s="11"/>
      <c r="D298" s="11"/>
      <c r="E298" s="11"/>
      <c r="F298" s="11"/>
      <c r="G298" s="27"/>
      <c r="H298" s="11"/>
      <c r="I298" s="11"/>
    </row>
    <row r="299" spans="1:9" x14ac:dyDescent="0.5">
      <c r="A299" s="7"/>
      <c r="B299" s="8"/>
      <c r="C299" s="11"/>
      <c r="D299" s="11"/>
      <c r="E299" s="11"/>
      <c r="F299" s="11"/>
      <c r="G299" s="27"/>
      <c r="H299" s="11"/>
      <c r="I299" s="11"/>
    </row>
    <row r="300" spans="1:9" x14ac:dyDescent="0.5">
      <c r="A300" s="7"/>
      <c r="B300" s="8"/>
      <c r="C300" s="11"/>
      <c r="D300" s="11"/>
      <c r="E300" s="11"/>
      <c r="F300" s="11"/>
      <c r="G300" s="27"/>
      <c r="H300" s="11"/>
      <c r="I300" s="11"/>
    </row>
    <row r="301" spans="1:9" x14ac:dyDescent="0.5">
      <c r="A301" s="7"/>
      <c r="B301" s="8"/>
      <c r="C301" s="11"/>
      <c r="D301" s="11"/>
      <c r="E301" s="11"/>
      <c r="F301" s="11"/>
      <c r="G301" s="27"/>
      <c r="H301" s="11"/>
      <c r="I301" s="11"/>
    </row>
    <row r="302" spans="1:9" x14ac:dyDescent="0.5">
      <c r="A302" s="7"/>
      <c r="B302" s="8"/>
      <c r="C302" s="11"/>
      <c r="D302" s="11"/>
      <c r="E302" s="11"/>
      <c r="F302" s="11"/>
      <c r="G302" s="27"/>
      <c r="H302" s="11"/>
      <c r="I302" s="11"/>
    </row>
    <row r="303" spans="1:9" x14ac:dyDescent="0.5">
      <c r="A303" s="7"/>
      <c r="B303" s="8"/>
      <c r="C303" s="11"/>
      <c r="D303" s="11"/>
      <c r="E303" s="11"/>
      <c r="F303" s="11"/>
      <c r="G303" s="27"/>
      <c r="H303" s="11"/>
      <c r="I303" s="11"/>
    </row>
    <row r="304" spans="1:9" x14ac:dyDescent="0.5">
      <c r="A304" s="7"/>
      <c r="B304" s="8"/>
      <c r="C304" s="11"/>
      <c r="D304" s="11"/>
      <c r="E304" s="11"/>
      <c r="F304" s="11"/>
      <c r="G304" s="27"/>
      <c r="H304" s="11"/>
      <c r="I304" s="11"/>
    </row>
    <row r="305" spans="1:9" x14ac:dyDescent="0.5">
      <c r="A305" s="7"/>
      <c r="B305" s="8"/>
      <c r="C305" s="11"/>
      <c r="D305" s="11"/>
      <c r="E305" s="11"/>
      <c r="F305" s="11"/>
      <c r="G305" s="27"/>
      <c r="H305" s="11"/>
      <c r="I305" s="11"/>
    </row>
    <row r="306" spans="1:9" x14ac:dyDescent="0.5">
      <c r="A306" s="7"/>
      <c r="B306" s="8"/>
      <c r="C306" s="11"/>
      <c r="D306" s="11"/>
      <c r="E306" s="11"/>
      <c r="F306" s="11"/>
      <c r="G306" s="27"/>
      <c r="H306" s="11"/>
      <c r="I306" s="11"/>
    </row>
    <row r="307" spans="1:9" x14ac:dyDescent="0.5">
      <c r="A307" s="7"/>
      <c r="B307" s="8"/>
      <c r="C307" s="11"/>
      <c r="D307" s="11"/>
      <c r="E307" s="11"/>
      <c r="F307" s="11"/>
      <c r="G307" s="27"/>
      <c r="H307" s="11"/>
      <c r="I307" s="11"/>
    </row>
    <row r="308" spans="1:9" x14ac:dyDescent="0.5">
      <c r="A308" s="7"/>
      <c r="B308" s="8"/>
      <c r="C308" s="11"/>
      <c r="D308" s="11"/>
      <c r="E308" s="11"/>
      <c r="F308" s="11"/>
      <c r="G308" s="27"/>
      <c r="H308" s="11"/>
      <c r="I308" s="11"/>
    </row>
    <row r="309" spans="1:9" x14ac:dyDescent="0.5">
      <c r="A309" s="7"/>
      <c r="B309" s="8"/>
      <c r="C309" s="11"/>
      <c r="D309" s="11"/>
      <c r="E309" s="11"/>
      <c r="F309" s="11"/>
      <c r="G309" s="27"/>
      <c r="H309" s="11"/>
      <c r="I309" s="11"/>
    </row>
    <row r="310" spans="1:9" x14ac:dyDescent="0.5">
      <c r="A310" s="7"/>
      <c r="B310" s="8"/>
      <c r="C310" s="11"/>
      <c r="D310" s="11"/>
      <c r="E310" s="11"/>
      <c r="F310" s="11"/>
      <c r="G310" s="27"/>
      <c r="H310" s="11"/>
      <c r="I310" s="11"/>
    </row>
    <row r="311" spans="1:9" x14ac:dyDescent="0.5">
      <c r="A311" s="7"/>
      <c r="B311" s="8"/>
      <c r="C311" s="11"/>
      <c r="D311" s="11"/>
      <c r="E311" s="11"/>
      <c r="F311" s="11"/>
      <c r="G311" s="27"/>
      <c r="H311" s="11"/>
      <c r="I311" s="11"/>
    </row>
    <row r="312" spans="1:9" x14ac:dyDescent="0.5">
      <c r="A312" s="7"/>
      <c r="B312" s="8"/>
      <c r="C312" s="11"/>
      <c r="D312" s="11"/>
      <c r="E312" s="11"/>
      <c r="F312" s="11"/>
      <c r="G312" s="27"/>
      <c r="H312" s="11"/>
      <c r="I312" s="11"/>
    </row>
    <row r="313" spans="1:9" x14ac:dyDescent="0.5">
      <c r="A313" s="7"/>
      <c r="B313" s="8"/>
      <c r="C313" s="11"/>
      <c r="D313" s="11"/>
      <c r="E313" s="11"/>
      <c r="F313" s="11"/>
      <c r="G313" s="27"/>
      <c r="H313" s="11"/>
      <c r="I313" s="11"/>
    </row>
    <row r="314" spans="1:9" x14ac:dyDescent="0.5">
      <c r="A314" s="7"/>
      <c r="B314" s="8"/>
      <c r="C314" s="11"/>
      <c r="D314" s="11"/>
      <c r="E314" s="11"/>
      <c r="F314" s="11"/>
      <c r="G314" s="27"/>
      <c r="H314" s="11"/>
      <c r="I314" s="11"/>
    </row>
    <row r="315" spans="1:9" x14ac:dyDescent="0.5">
      <c r="A315" s="64"/>
      <c r="B315" s="9"/>
      <c r="C315" s="12"/>
      <c r="D315" s="12"/>
      <c r="E315" s="12"/>
      <c r="F315" s="12"/>
      <c r="G315" s="29"/>
      <c r="H315" s="12"/>
      <c r="I315" s="12"/>
    </row>
  </sheetData>
  <phoneticPr fontId="6" type="noConversion"/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9"/>
  <sheetViews>
    <sheetView workbookViewId="0">
      <selection activeCell="D25" sqref="D25"/>
    </sheetView>
  </sheetViews>
  <sheetFormatPr defaultRowHeight="14.25" x14ac:dyDescent="0.2"/>
  <sheetData>
    <row r="1" spans="1:1" x14ac:dyDescent="0.2">
      <c r="A1">
        <v>42</v>
      </c>
    </row>
    <row r="2" spans="1:1" x14ac:dyDescent="0.2">
      <c r="A2">
        <v>43.875</v>
      </c>
    </row>
    <row r="3" spans="1:1" x14ac:dyDescent="0.2">
      <c r="A3">
        <v>47.125</v>
      </c>
    </row>
    <row r="4" spans="1:1" x14ac:dyDescent="0.2">
      <c r="A4">
        <v>49.5</v>
      </c>
    </row>
    <row r="5" spans="1:1" x14ac:dyDescent="0.2">
      <c r="A5">
        <v>52</v>
      </c>
    </row>
    <row r="6" spans="1:1" x14ac:dyDescent="0.2">
      <c r="A6">
        <v>55</v>
      </c>
    </row>
    <row r="7" spans="1:1" x14ac:dyDescent="0.2">
      <c r="A7">
        <v>56.524999999999999</v>
      </c>
    </row>
    <row r="8" spans="1:1" x14ac:dyDescent="0.2">
      <c r="A8">
        <v>58.774999999999999</v>
      </c>
    </row>
    <row r="9" spans="1:1" x14ac:dyDescent="0.2">
      <c r="A9">
        <v>64.25</v>
      </c>
    </row>
    <row r="10" spans="1:1" x14ac:dyDescent="0.2">
      <c r="A10">
        <v>70</v>
      </c>
    </row>
    <row r="11" spans="1:1" x14ac:dyDescent="0.2">
      <c r="A11">
        <v>76.625</v>
      </c>
    </row>
    <row r="12" spans="1:1" x14ac:dyDescent="0.2">
      <c r="A12">
        <v>85.875</v>
      </c>
    </row>
    <row r="13" spans="1:1" x14ac:dyDescent="0.2">
      <c r="A13">
        <v>81</v>
      </c>
    </row>
    <row r="14" spans="1:1" x14ac:dyDescent="0.2">
      <c r="A14">
        <v>80.75</v>
      </c>
    </row>
    <row r="15" spans="1:1" x14ac:dyDescent="0.2">
      <c r="A15">
        <v>82.75</v>
      </c>
    </row>
    <row r="16" spans="1:1" x14ac:dyDescent="0.2">
      <c r="A16">
        <v>82.75</v>
      </c>
    </row>
    <row r="17" spans="1:1" x14ac:dyDescent="0.2">
      <c r="A17">
        <v>83.25</v>
      </c>
    </row>
    <row r="18" spans="1:1" x14ac:dyDescent="0.2">
      <c r="A18">
        <v>81.5</v>
      </c>
    </row>
    <row r="19" spans="1:1" x14ac:dyDescent="0.2">
      <c r="A19">
        <v>81.5</v>
      </c>
    </row>
    <row r="20" spans="1:1" x14ac:dyDescent="0.2">
      <c r="A20">
        <v>82.75</v>
      </c>
    </row>
    <row r="21" spans="1:1" x14ac:dyDescent="0.2">
      <c r="A21">
        <v>87</v>
      </c>
    </row>
    <row r="22" spans="1:1" x14ac:dyDescent="0.2">
      <c r="A22">
        <v>82.5</v>
      </c>
    </row>
    <row r="23" spans="1:1" x14ac:dyDescent="0.2">
      <c r="A23">
        <v>72.25</v>
      </c>
    </row>
    <row r="24" spans="1:1" x14ac:dyDescent="0.2">
      <c r="A24">
        <v>89.75</v>
      </c>
    </row>
    <row r="25" spans="1:1" x14ac:dyDescent="0.2">
      <c r="A25">
        <f>110*12</f>
        <v>1320</v>
      </c>
    </row>
    <row r="26" spans="1:1" x14ac:dyDescent="0.2">
      <c r="A26">
        <f>22*2</f>
        <v>44</v>
      </c>
    </row>
    <row r="29" spans="1:1" x14ac:dyDescent="0.2">
      <c r="A29" s="323">
        <f>SUM(A1:A26)</f>
        <v>3053.3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6</vt:i4>
      </vt:variant>
      <vt:variant>
        <vt:lpstr>ช่วงที่มีชื่อ</vt:lpstr>
      </vt:variant>
      <vt:variant>
        <vt:i4>1</vt:i4>
      </vt:variant>
    </vt:vector>
  </HeadingPairs>
  <TitlesOfParts>
    <vt:vector size="7" baseType="lpstr">
      <vt:lpstr>ปร.5</vt:lpstr>
      <vt:lpstr>ปร.4</vt:lpstr>
      <vt:lpstr>ปร.4 ถอดปริมาณงาน</vt:lpstr>
      <vt:lpstr>ถอดปริมาณ 01</vt:lpstr>
      <vt:lpstr>ถอดปริมาณ</vt:lpstr>
      <vt:lpstr>Sheet1</vt:lpstr>
      <vt:lpstr>ปร.5!Print_Area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Asus</cp:lastModifiedBy>
  <cp:lastPrinted>2025-01-17T06:21:47Z</cp:lastPrinted>
  <dcterms:created xsi:type="dcterms:W3CDTF">2024-05-30T07:19:14Z</dcterms:created>
  <dcterms:modified xsi:type="dcterms:W3CDTF">2025-03-12T07:22:44Z</dcterms:modified>
</cp:coreProperties>
</file>